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готовка цмодел 23-24_ot 15.03.23\0.Z TFC 23 NE\"/>
    </mc:Choice>
  </mc:AlternateContent>
  <bookViews>
    <workbookView xWindow="0" yWindow="0" windowWidth="20730" windowHeight="11685" tabRatio="77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52511"/>
</workbook>
</file>

<file path=xl/calcChain.xml><?xml version="1.0" encoding="utf-8"?>
<calcChain xmlns="http://schemas.openxmlformats.org/spreadsheetml/2006/main">
  <c r="E6" i="24" l="1"/>
  <c r="G102" i="24" l="1"/>
  <c r="G51" i="34"/>
  <c r="B51" i="34"/>
  <c r="G78" i="42"/>
  <c r="B78" i="42"/>
  <c r="C66" i="25"/>
  <c r="G82" i="36"/>
  <c r="B82" i="36"/>
  <c r="A80" i="36"/>
  <c r="K68" i="42"/>
  <c r="J68" i="42"/>
  <c r="I68" i="42"/>
  <c r="H68" i="42"/>
  <c r="D66" i="42"/>
  <c r="D65" i="42"/>
  <c r="D64" i="42"/>
  <c r="D63" i="42"/>
  <c r="D62" i="42"/>
  <c r="D67" i="42" s="1"/>
  <c r="D58" i="42"/>
  <c r="D59" i="42" s="1"/>
  <c r="D68" i="42" s="1"/>
  <c r="K57" i="42"/>
  <c r="J57" i="42"/>
  <c r="I57" i="42"/>
  <c r="H57" i="42"/>
  <c r="D54" i="42"/>
  <c r="F29" i="35"/>
  <c r="C52" i="34"/>
  <c r="H52" i="34"/>
  <c r="B128" i="24"/>
  <c r="F129" i="24"/>
  <c r="E129" i="24"/>
  <c r="E57" i="25"/>
  <c r="D57" i="25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46" i="42"/>
  <c r="G46" i="42"/>
  <c r="H46" i="42"/>
  <c r="E46" i="42"/>
  <c r="K34" i="42"/>
  <c r="J34" i="42"/>
  <c r="D37" i="34"/>
  <c r="D38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J35" i="42"/>
  <c r="K23" i="42"/>
  <c r="D45" i="42"/>
  <c r="D44" i="42"/>
  <c r="D43" i="42"/>
  <c r="D42" i="42"/>
  <c r="D41" i="42"/>
  <c r="D46" i="42" s="1"/>
  <c r="D38" i="42"/>
  <c r="D37" i="42"/>
  <c r="D39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H79" i="42"/>
  <c r="C79" i="42"/>
  <c r="F23" i="34"/>
  <c r="F24" i="34" s="1"/>
  <c r="G23" i="34"/>
  <c r="G22" i="34" s="1"/>
  <c r="H23" i="34"/>
  <c r="I23" i="34"/>
  <c r="I24" i="34" s="1"/>
  <c r="J23" i="34"/>
  <c r="J24" i="34" s="1"/>
  <c r="K23" i="34"/>
  <c r="K22" i="34" s="1"/>
  <c r="L23" i="34"/>
  <c r="L24" i="34" s="1"/>
  <c r="M23" i="34"/>
  <c r="M24" i="34"/>
  <c r="N23" i="34"/>
  <c r="N22" i="34"/>
  <c r="O23" i="34"/>
  <c r="O22" i="34"/>
  <c r="P23" i="34"/>
  <c r="E23" i="34"/>
  <c r="E24" i="34" s="1"/>
  <c r="D26" i="34"/>
  <c r="D25" i="34"/>
  <c r="A2" i="34"/>
  <c r="B2" i="44"/>
  <c r="B2" i="42"/>
  <c r="D23" i="44"/>
  <c r="A20" i="44"/>
  <c r="D25" i="44"/>
  <c r="D26" i="44"/>
  <c r="D22" i="44"/>
  <c r="A6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D19" i="34" s="1"/>
  <c r="E19" i="34"/>
  <c r="D66" i="36"/>
  <c r="D65" i="36"/>
  <c r="F65" i="36" s="1"/>
  <c r="H72" i="36"/>
  <c r="I72" i="36" s="1"/>
  <c r="E28" i="36"/>
  <c r="E46" i="36" s="1"/>
  <c r="B56" i="24"/>
  <c r="B55" i="24"/>
  <c r="B39" i="24"/>
  <c r="B38" i="24"/>
  <c r="B74" i="21"/>
  <c r="E7" i="29"/>
  <c r="F6" i="24"/>
  <c r="F7" i="29" s="1"/>
  <c r="K19" i="42"/>
  <c r="J19" i="42"/>
  <c r="I19" i="42" s="1"/>
  <c r="J27" i="42"/>
  <c r="F19" i="42"/>
  <c r="G19" i="42"/>
  <c r="E19" i="42"/>
  <c r="E27" i="42"/>
  <c r="D7" i="42"/>
  <c r="D9" i="42"/>
  <c r="D6" i="42"/>
  <c r="D8" i="42"/>
  <c r="D10" i="42" s="1"/>
  <c r="K10" i="42"/>
  <c r="K35" i="42"/>
  <c r="E10" i="42"/>
  <c r="F10" i="42"/>
  <c r="G10" i="42"/>
  <c r="H10" i="42"/>
  <c r="I10" i="42"/>
  <c r="J10" i="42"/>
  <c r="D10" i="34"/>
  <c r="D11" i="34"/>
  <c r="D13" i="34"/>
  <c r="D14" i="34"/>
  <c r="D15" i="34"/>
  <c r="D16" i="34"/>
  <c r="D17" i="34"/>
  <c r="D20" i="34"/>
  <c r="D21" i="34"/>
  <c r="D36" i="34"/>
  <c r="D31" i="34"/>
  <c r="D32" i="34"/>
  <c r="D34" i="34"/>
  <c r="D39" i="34"/>
  <c r="D40" i="34" s="1"/>
  <c r="D42" i="34"/>
  <c r="D45" i="34"/>
  <c r="D46" i="34"/>
  <c r="B4" i="29"/>
  <c r="A52" i="29"/>
  <c r="D52" i="29"/>
  <c r="B53" i="29"/>
  <c r="E53" i="29"/>
  <c r="B3" i="25"/>
  <c r="D51" i="25"/>
  <c r="D50" i="25" s="1"/>
  <c r="E51" i="25"/>
  <c r="D54" i="25"/>
  <c r="E54" i="25"/>
  <c r="A66" i="25"/>
  <c r="B67" i="25"/>
  <c r="D67" i="25"/>
  <c r="B84" i="24"/>
  <c r="B90" i="24"/>
  <c r="A138" i="24"/>
  <c r="C138" i="24"/>
  <c r="B139" i="24"/>
  <c r="D139" i="24"/>
  <c r="B5" i="35"/>
  <c r="F15" i="35"/>
  <c r="G15" i="35"/>
  <c r="C29" i="35"/>
  <c r="G33" i="35"/>
  <c r="C34" i="35"/>
  <c r="E34" i="35"/>
  <c r="F34" i="35"/>
  <c r="G36" i="35"/>
  <c r="G37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/>
  <c r="D67" i="36" s="1"/>
  <c r="G7" i="36"/>
  <c r="G6" i="36" s="1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E45" i="36" s="1"/>
  <c r="G25" i="36"/>
  <c r="D29" i="36"/>
  <c r="D47" i="36" s="1"/>
  <c r="E29" i="36"/>
  <c r="D30" i="36"/>
  <c r="D48" i="36" s="1"/>
  <c r="E30" i="36"/>
  <c r="E48" i="36" s="1"/>
  <c r="D31" i="36"/>
  <c r="D49" i="36" s="1"/>
  <c r="E31" i="36"/>
  <c r="D32" i="36"/>
  <c r="G65" i="36" s="1"/>
  <c r="I65" i="36" s="1"/>
  <c r="E32" i="36"/>
  <c r="E50" i="36" s="1"/>
  <c r="D33" i="36"/>
  <c r="G66" i="36" s="1"/>
  <c r="I66" i="36" s="1"/>
  <c r="E33" i="36"/>
  <c r="E51" i="36" s="1"/>
  <c r="D34" i="36"/>
  <c r="G68" i="36" s="1"/>
  <c r="I68" i="36" s="1"/>
  <c r="G43" i="36"/>
  <c r="G42" i="36" s="1"/>
  <c r="H43" i="36"/>
  <c r="H42" i="36" s="1"/>
  <c r="E49" i="36"/>
  <c r="D68" i="36"/>
  <c r="F68" i="36" s="1"/>
  <c r="F70" i="36"/>
  <c r="F71" i="36"/>
  <c r="H71" i="36"/>
  <c r="F72" i="36"/>
  <c r="F73" i="36"/>
  <c r="F74" i="36"/>
  <c r="H74" i="36"/>
  <c r="I74" i="36"/>
  <c r="D75" i="36"/>
  <c r="E75" i="36"/>
  <c r="F75" i="36" s="1"/>
  <c r="B3" i="21"/>
  <c r="B68" i="21"/>
  <c r="F27" i="35"/>
  <c r="E50" i="25"/>
  <c r="D61" i="36"/>
  <c r="D30" i="34"/>
  <c r="E22" i="34"/>
  <c r="D34" i="42"/>
  <c r="D28" i="36"/>
  <c r="D46" i="36" s="1"/>
  <c r="I14" i="42"/>
  <c r="M22" i="34"/>
  <c r="D14" i="42"/>
  <c r="G61" i="36"/>
  <c r="G27" i="35"/>
  <c r="I71" i="36"/>
  <c r="K24" i="34"/>
  <c r="H22" i="34"/>
  <c r="H24" i="34"/>
  <c r="G75" i="36"/>
  <c r="D4" i="42"/>
  <c r="G24" i="34"/>
  <c r="D37" i="44"/>
  <c r="D23" i="34"/>
  <c r="D22" i="34" s="1"/>
  <c r="N24" i="34"/>
  <c r="F37" i="44"/>
  <c r="O24" i="34"/>
  <c r="F22" i="34"/>
  <c r="D5" i="21"/>
  <c r="A12" i="44"/>
  <c r="A28" i="44" s="1"/>
  <c r="D6" i="25"/>
  <c r="D49" i="25" s="1"/>
  <c r="B8" i="44"/>
  <c r="B22" i="44" s="1"/>
  <c r="D28" i="25"/>
  <c r="A4" i="34"/>
  <c r="L4" i="34" s="1"/>
  <c r="H70" i="36"/>
  <c r="I70" i="36" s="1"/>
  <c r="G24" i="36"/>
  <c r="D47" i="42"/>
  <c r="I22" i="34"/>
  <c r="E29" i="35"/>
  <c r="C28" i="35"/>
  <c r="H4" i="34"/>
  <c r="E76" i="36"/>
  <c r="D9" i="34"/>
  <c r="G4" i="34"/>
  <c r="P22" i="34"/>
  <c r="P24" i="34"/>
  <c r="L22" i="34"/>
  <c r="J22" i="34"/>
  <c r="K4" i="34" l="1"/>
  <c r="E4" i="34"/>
  <c r="E6" i="25"/>
  <c r="G5" i="21"/>
  <c r="J4" i="34"/>
  <c r="D50" i="36"/>
  <c r="D24" i="34"/>
  <c r="D23" i="42"/>
  <c r="D35" i="42"/>
  <c r="G53" i="36"/>
  <c r="M4" i="34"/>
  <c r="I4" i="34"/>
  <c r="F4" i="34"/>
  <c r="D25" i="36"/>
  <c r="D41" i="34"/>
  <c r="N4" i="34"/>
  <c r="P4" i="34"/>
  <c r="D6" i="36"/>
  <c r="D17" i="36" s="1"/>
  <c r="D51" i="36"/>
  <c r="G35" i="36"/>
  <c r="O4" i="34"/>
  <c r="D27" i="42"/>
  <c r="I27" i="42"/>
  <c r="E25" i="36"/>
  <c r="E24" i="36" s="1"/>
  <c r="G67" i="36" s="1"/>
  <c r="I67" i="36" s="1"/>
  <c r="D19" i="42"/>
  <c r="F66" i="36"/>
  <c r="D69" i="36"/>
  <c r="F69" i="36" s="1"/>
  <c r="D57" i="42"/>
  <c r="D44" i="34"/>
  <c r="D43" i="34"/>
  <c r="D28" i="34"/>
  <c r="D12" i="34"/>
  <c r="I23" i="42"/>
  <c r="I35" i="42" s="1"/>
  <c r="I34" i="42"/>
  <c r="I73" i="36"/>
  <c r="H75" i="36"/>
  <c r="H76" i="36" s="1"/>
  <c r="F67" i="36"/>
  <c r="D29" i="34"/>
  <c r="G17" i="36"/>
  <c r="F28" i="35"/>
  <c r="E28" i="35"/>
  <c r="D52" i="36"/>
  <c r="E47" i="36"/>
  <c r="E43" i="36" s="1"/>
  <c r="E42" i="36" s="1"/>
  <c r="D43" i="36"/>
  <c r="D42" i="36" s="1"/>
  <c r="E28" i="25" l="1"/>
  <c r="E49" i="25"/>
  <c r="D53" i="36"/>
  <c r="G64" i="36"/>
  <c r="D24" i="36"/>
  <c r="D35" i="36" s="1"/>
  <c r="A20" i="36" s="1"/>
  <c r="D76" i="36"/>
  <c r="I75" i="36"/>
  <c r="A38" i="36" l="1"/>
  <c r="I64" i="36"/>
  <c r="G69" i="36"/>
  <c r="F76" i="36"/>
  <c r="I69" i="36" l="1"/>
  <c r="A59" i="36" s="1"/>
  <c r="G76" i="36"/>
  <c r="I76" i="36" l="1"/>
</calcChain>
</file>

<file path=xl/sharedStrings.xml><?xml version="1.0" encoding="utf-8"?>
<sst xmlns="http://schemas.openxmlformats.org/spreadsheetml/2006/main" count="2858" uniqueCount="778">
  <si>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</si>
  <si>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</si>
  <si>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</si>
  <si>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</si>
  <si>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</si>
  <si>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</si>
  <si>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</si>
  <si>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</si>
  <si>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</si>
  <si>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</si>
  <si>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</si>
  <si>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</si>
  <si>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</si>
  <si>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</si>
  <si>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</si>
  <si>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</si>
  <si>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</si>
  <si>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</si>
  <si>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</si>
  <si>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</si>
  <si>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</si>
  <si>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</si>
  <si>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</si>
  <si>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</si>
  <si>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</si>
  <si>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</si>
  <si>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</si>
  <si>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</si>
  <si>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</si>
  <si>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</si>
  <si>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</si>
  <si>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</si>
  <si>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</si>
  <si>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</si>
  <si>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</si>
  <si>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</si>
  <si>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</si>
  <si>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</si>
  <si>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</si>
  <si>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</si>
  <si>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</si>
  <si>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</si>
  <si>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</si>
  <si>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</si>
  <si>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</si>
  <si>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</si>
  <si>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</si>
  <si>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</si>
  <si>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</si>
  <si>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</si>
  <si>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</si>
  <si>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</si>
  <si>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</si>
  <si>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</si>
  <si>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</si>
  <si>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</si>
  <si>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</si>
  <si>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</si>
  <si>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</si>
  <si>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</si>
  <si>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</si>
  <si>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</si>
  <si>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</si>
  <si>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</si>
  <si>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</si>
  <si>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</si>
  <si>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</si>
  <si>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</si>
  <si>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</si>
  <si>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</si>
  <si>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</si>
  <si>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</si>
  <si>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</si>
  <si>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</si>
  <si>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</si>
  <si>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</si>
  <si>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</si>
  <si>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</si>
  <si>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</si>
  <si>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</si>
  <si>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</si>
  <si>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</si>
  <si>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</si>
  <si>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</si>
  <si>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</si>
  <si>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</si>
  <si>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</si>
  <si>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</si>
  <si>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</si>
  <si>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</si>
  <si>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</si>
  <si>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</si>
  <si>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</si>
  <si>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</si>
  <si>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</si>
  <si>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</si>
  <si>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</si>
  <si>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</si>
  <si>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</si>
  <si>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</si>
  <si>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</si>
  <si>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</si>
  <si>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</si>
  <si>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</si>
  <si>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</si>
  <si>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</si>
  <si>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</si>
  <si>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</si>
  <si>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</si>
  <si>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</si>
  <si>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</si>
  <si>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</si>
  <si>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</si>
  <si>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</si>
  <si>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</si>
  <si>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</si>
  <si>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</si>
  <si>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</si>
  <si>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</si>
  <si>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</si>
  <si>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</si>
  <si>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</si>
  <si>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</si>
  <si>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</si>
  <si>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</si>
  <si>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</si>
  <si>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</si>
  <si>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</si>
  <si>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</si>
  <si>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</si>
  <si>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</si>
  <si>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</si>
  <si>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</si>
  <si>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</si>
  <si>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</si>
  <si>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</si>
  <si>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</si>
  <si>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</si>
  <si>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</si>
  <si>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</si>
  <si>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</si>
  <si>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</si>
  <si>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</si>
  <si>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</si>
  <si>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</si>
  <si>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</si>
  <si>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</si>
  <si>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</si>
  <si>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</si>
  <si>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</si>
  <si>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</si>
  <si>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</si>
  <si>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</si>
  <si>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</si>
  <si>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</si>
  <si>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</si>
  <si>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</si>
  <si>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</si>
  <si>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</si>
  <si>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</si>
  <si>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</si>
  <si>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</si>
  <si>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</si>
  <si>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</si>
  <si>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</si>
  <si>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</si>
  <si>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</si>
  <si>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</si>
  <si>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</si>
  <si>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</si>
  <si>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</si>
  <si>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</si>
  <si>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</si>
  <si>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</si>
  <si>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</si>
  <si>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</si>
  <si>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</si>
  <si>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</si>
  <si>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</si>
  <si>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</si>
  <si>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</si>
  <si>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</si>
  <si>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</si>
  <si>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</si>
  <si>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</si>
  <si>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</si>
  <si>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</si>
  <si>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</si>
  <si>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</si>
  <si>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</si>
  <si>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</si>
  <si>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</si>
  <si>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</si>
  <si>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</si>
  <si>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</si>
  <si>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</si>
  <si>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</si>
  <si>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</si>
  <si>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</si>
  <si>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</si>
  <si>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</si>
  <si>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</si>
  <si>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</si>
  <si>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</si>
  <si>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</si>
  <si>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</si>
  <si>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</si>
  <si>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</si>
  <si>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</si>
  <si>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</si>
  <si>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</si>
  <si>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</si>
  <si>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</si>
  <si>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</si>
  <si>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</si>
  <si>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</si>
  <si>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</si>
  <si>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</si>
  <si>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</si>
  <si>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</si>
  <si>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</si>
  <si>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</si>
  <si>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</si>
  <si>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</si>
  <si>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</si>
  <si>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</si>
  <si>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</si>
  <si>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</si>
  <si>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</si>
  <si>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</si>
  <si>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</si>
  <si>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</si>
  <si>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</si>
  <si>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</si>
  <si>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</si>
  <si>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</si>
  <si>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</si>
  <si>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</si>
  <si>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</si>
  <si>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</si>
  <si>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</si>
  <si>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</si>
  <si>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</si>
  <si>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</si>
  <si>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</si>
  <si>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</si>
  <si>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</si>
  <si>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</si>
  <si>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</si>
  <si>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</si>
  <si>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</si>
  <si>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</si>
  <si>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</si>
  <si>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</si>
  <si>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</si>
  <si>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</si>
  <si>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</si>
  <si>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</si>
  <si>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</si>
  <si>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</si>
  <si>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</si>
  <si>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</si>
  <si>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</si>
  <si>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</si>
  <si>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</si>
  <si>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</si>
  <si>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</si>
  <si>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</si>
  <si>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</si>
  <si>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</si>
  <si>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</si>
  <si>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</si>
  <si>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</si>
  <si>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</si>
  <si>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</si>
  <si>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</si>
  <si>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</si>
  <si>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</si>
  <si>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</si>
  <si>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</si>
  <si>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</si>
  <si>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</si>
  <si>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</si>
  <si>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</si>
  <si>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</si>
  <si>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</si>
  <si>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</si>
  <si>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</si>
  <si>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</si>
  <si>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</si>
  <si>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</si>
  <si>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</si>
  <si>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</si>
  <si>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</si>
  <si>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</si>
  <si>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</si>
  <si>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</si>
  <si>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</si>
  <si>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</si>
  <si>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</si>
  <si>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</si>
  <si>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</si>
  <si>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</si>
  <si>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</si>
  <si>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</si>
  <si>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</si>
  <si>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</si>
  <si>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</si>
  <si>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</si>
  <si>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</si>
  <si>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</si>
  <si>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</si>
  <si>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</si>
  <si>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</si>
  <si>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</si>
  <si>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</si>
  <si>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</si>
  <si>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</si>
  <si>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</si>
  <si>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</si>
  <si>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</si>
  <si>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</si>
  <si>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</si>
  <si>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</si>
  <si>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</si>
  <si>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</si>
  <si>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</si>
  <si>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</si>
  <si>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</si>
  <si>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</si>
  <si>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</si>
  <si>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</si>
  <si>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</si>
  <si>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</si>
  <si>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</si>
  <si>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</si>
  <si>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</si>
  <si>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</si>
  <si>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</si>
  <si>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</si>
  <si>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</si>
  <si>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</si>
  <si>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</si>
  <si>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</si>
  <si>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</si>
  <si>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</si>
  <si>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</si>
  <si>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</si>
  <si>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</si>
  <si>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</si>
  <si>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</si>
  <si>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</si>
  <si>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</si>
  <si>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</si>
  <si>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</si>
  <si>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</si>
  <si>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</si>
  <si>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</si>
  <si>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</si>
  <si>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</si>
  <si>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</si>
  <si>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</si>
  <si>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</si>
  <si>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</si>
  <si>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</si>
  <si>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</si>
  <si>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</si>
  <si>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</si>
  <si>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</si>
  <si>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</si>
  <si>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</si>
  <si>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</si>
  <si>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</si>
  <si>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</si>
  <si>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</si>
  <si>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</si>
  <si>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</si>
  <si>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</si>
  <si>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</si>
  <si>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</si>
  <si>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</si>
  <si>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</si>
  <si>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</si>
  <si>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</si>
  <si>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</si>
  <si>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</si>
  <si>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</si>
  <si>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</si>
  <si>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</si>
  <si>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</si>
  <si>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</si>
  <si>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</si>
  <si>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</si>
  <si>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</si>
  <si>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</si>
  <si>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</si>
  <si>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</si>
  <si>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</si>
  <si>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</si>
  <si>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</si>
  <si>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</si>
  <si>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</si>
  <si>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</si>
  <si>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</si>
  <si>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</si>
  <si>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</si>
  <si>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</si>
  <si>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</si>
  <si>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</si>
  <si>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</si>
  <si>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</si>
  <si>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</si>
  <si>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</si>
  <si>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</si>
  <si>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</si>
  <si>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</si>
  <si>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</si>
  <si>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</si>
  <si>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</si>
  <si>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</si>
  <si>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</si>
  <si>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</si>
  <si>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</si>
  <si>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</si>
  <si>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</si>
  <si>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</si>
  <si>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</si>
  <si>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</si>
  <si>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</si>
  <si>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</si>
  <si>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</si>
  <si>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</si>
  <si>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</si>
  <si>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</si>
  <si>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</si>
  <si>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</si>
  <si>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</si>
  <si>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</si>
  <si>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</si>
  <si>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</si>
  <si>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</si>
  <si>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</si>
  <si>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</si>
  <si>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</si>
  <si>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</si>
  <si>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</si>
  <si>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</si>
  <si>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</si>
  <si>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</si>
  <si>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</si>
  <si>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</si>
  <si>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</si>
  <si>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</si>
  <si>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</si>
  <si>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</si>
  <si>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</si>
  <si>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</si>
  <si>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</si>
  <si>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</si>
  <si>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</si>
  <si>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</si>
  <si>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</si>
  <si>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</si>
  <si>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</si>
  <si>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</si>
  <si>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</si>
  <si>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</si>
  <si>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</si>
  <si>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</si>
  <si>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</si>
  <si>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</si>
  <si>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</si>
  <si>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</si>
  <si>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</si>
  <si>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</si>
  <si>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</si>
  <si>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</si>
  <si>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</si>
  <si>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</si>
  <si>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</si>
  <si>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</si>
  <si>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</si>
  <si>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</si>
  <si>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</si>
  <si>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</si>
  <si>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</si>
  <si>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</si>
  <si>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</si>
  <si>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</si>
  <si>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</si>
  <si>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</si>
  <si>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</si>
  <si>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</si>
  <si>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</si>
  <si>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</si>
  <si>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</si>
  <si>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</si>
  <si>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</si>
  <si>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</si>
  <si>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</si>
  <si>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</si>
  <si>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</si>
  <si>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</si>
  <si>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</si>
  <si>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</si>
  <si>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</si>
  <si>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</si>
  <si>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</si>
  <si>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</si>
  <si>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</si>
  <si>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</si>
  <si>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</si>
  <si>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</si>
  <si>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</si>
  <si>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</si>
  <si>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</si>
  <si>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</si>
  <si>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</si>
  <si>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</si>
  <si>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</si>
  <si>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</si>
  <si>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</si>
  <si>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</si>
  <si>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</si>
  <si>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</si>
  <si>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</si>
  <si>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</si>
  <si>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</si>
  <si>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</si>
  <si>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</si>
  <si>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</si>
  <si>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</si>
  <si>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</si>
  <si>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</si>
  <si>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</si>
  <si>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</si>
  <si>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</si>
  <si>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</si>
  <si>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</si>
  <si>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</si>
  <si>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</si>
  <si>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</si>
  <si>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</si>
  <si>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</si>
  <si>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</si>
  <si>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</si>
  <si>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</si>
  <si>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</si>
  <si>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</si>
  <si>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</si>
  <si>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</si>
  <si>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</si>
  <si>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</si>
  <si>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</si>
  <si>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</si>
  <si>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</si>
  <si>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</si>
  <si>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</si>
  <si>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</si>
  <si>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</si>
  <si>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</si>
  <si>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</si>
  <si>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</si>
  <si>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</si>
  <si>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</si>
  <si>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</si>
  <si>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</si>
  <si>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</si>
  <si>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</si>
  <si>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</si>
  <si>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</si>
  <si>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</si>
  <si>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</si>
  <si>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</si>
  <si>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</si>
  <si>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</si>
  <si>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</si>
  <si>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</si>
  <si>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</si>
  <si>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</si>
  <si>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</si>
  <si>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</si>
  <si>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</si>
  <si>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</si>
  <si>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</si>
  <si>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</si>
  <si>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</si>
  <si>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</si>
  <si>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</si>
  <si>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</si>
  <si>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</si>
  <si>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</si>
  <si>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</si>
  <si>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</si>
  <si>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</si>
  <si>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</si>
  <si>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</si>
  <si>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</si>
  <si>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</si>
  <si>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</si>
  <si>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</si>
  <si>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</si>
  <si>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</si>
  <si>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</si>
  <si>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</si>
  <si>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</si>
  <si>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</si>
  <si>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</si>
  <si>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</si>
  <si>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</si>
  <si>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</si>
  <si>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</si>
  <si>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</si>
  <si>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</si>
  <si>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</si>
  <si>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</si>
  <si>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</si>
  <si>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</si>
  <si>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</si>
  <si>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</si>
  <si>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</si>
  <si>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</si>
  <si>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</si>
  <si>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</si>
  <si>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</si>
  <si>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</si>
  <si>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</si>
  <si>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</si>
  <si>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</si>
  <si>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</si>
  <si>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</si>
  <si>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</si>
  <si>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</si>
  <si>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</si>
  <si>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</si>
  <si>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</si>
  <si>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</si>
  <si>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</si>
  <si>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</si>
  <si>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</si>
  <si>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</si>
  <si>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</si>
  <si>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</si>
  <si>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</si>
  <si>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</si>
  <si>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</si>
  <si>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</si>
  <si>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</si>
  <si>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</si>
  <si>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</si>
  <si>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</si>
  <si>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</si>
  <si>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</si>
  <si>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</si>
  <si>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</si>
  <si>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</si>
  <si>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</si>
  <si>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</si>
  <si>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</si>
  <si>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</si>
  <si>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</si>
  <si>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</si>
  <si>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</si>
  <si>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</si>
  <si>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</si>
  <si>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</si>
  <si>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</si>
  <si>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</si>
  <si>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</si>
  <si>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</si>
  <si>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</si>
  <si>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</si>
  <si>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</si>
  <si>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</si>
  <si>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</si>
  <si>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</si>
  <si>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</si>
  <si>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</si>
  <si>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</si>
  <si>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</si>
  <si>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</si>
  <si>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</si>
  <si>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</si>
  <si>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</si>
  <si>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</si>
  <si>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</si>
  <si>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</si>
  <si>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</si>
  <si>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</si>
  <si>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</si>
  <si>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</si>
  <si>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</si>
  <si>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</si>
  <si>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</si>
  <si>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</si>
  <si>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</si>
  <si>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</si>
  <si>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</si>
  <si>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</si>
  <si>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</si>
  <si>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</si>
  <si>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</si>
  <si>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</si>
  <si>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</si>
  <si>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</si>
  <si>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</si>
  <si>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</si>
  <si>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</si>
  <si>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</si>
  <si>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</si>
  <si>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</si>
  <si>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</si>
  <si>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</si>
  <si>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</si>
  <si>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</si>
  <si>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</si>
  <si>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</si>
  <si>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</si>
  <si>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</si>
  <si>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</si>
  <si>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</si>
  <si>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</si>
  <si>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</si>
  <si>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</si>
  <si>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</si>
  <si>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</si>
  <si>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</si>
  <si>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</si>
  <si>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</si>
  <si>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</si>
  <si>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</si>
  <si>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</si>
  <si>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</si>
  <si>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</si>
  <si>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</si>
  <si>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</si>
  <si>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</si>
  <si>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</si>
  <si>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</si>
  <si>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</si>
  <si>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</si>
  <si>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</si>
  <si>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</si>
  <si>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</si>
  <si>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</si>
  <si>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</si>
  <si>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</si>
  <si>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</si>
  <si>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</si>
  <si>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</si>
  <si>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</si>
  <si>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</si>
  <si>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</si>
  <si>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</si>
  <si>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</si>
  <si>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</si>
  <si>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</si>
  <si>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</si>
  <si>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</si>
  <si>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</si>
  <si>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3'.2.</t>
  </si>
  <si>
    <t>Разход междиннопрегрята пара</t>
  </si>
  <si>
    <t>3'.3.</t>
  </si>
  <si>
    <t>Енталпия горещ междинен прегрев</t>
  </si>
  <si>
    <t>3'.4.</t>
  </si>
  <si>
    <t>Енталпия студен междинен прегрев</t>
  </si>
  <si>
    <t>3'.5.</t>
  </si>
  <si>
    <t>Финансов директор:</t>
  </si>
  <si>
    <t>/ Даниел Бойчев /</t>
  </si>
  <si>
    <t>/ Л.Спасов /</t>
  </si>
  <si>
    <t>ОТЧЕТ към 31.12.2021 г.</t>
  </si>
  <si>
    <t>Към 31.12.2021 г.</t>
  </si>
  <si>
    <t>Разлика в цена квоти Отчетни данни / план 2020/2021</t>
  </si>
  <si>
    <t>Справка за Привлечен капитал към 31.12.2021 г.</t>
  </si>
  <si>
    <t>ТЕЦ "Бобов дол" АД</t>
  </si>
  <si>
    <t>xxx</t>
  </si>
  <si>
    <t>ОТЧЕТ към 31.12.2022 г.</t>
  </si>
  <si>
    <t>Към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</si>
</sst>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  <numFmt numFmtId="219" formatCode="0.0"/>
  </numFmts>
  <fonts count="93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sz val="10"/>
      <color indexed="30"/>
      <name val="SAfon"/>
      <family val="2"/>
      <charset val="204"/>
    </font>
    <font>
      <sz val="10"/>
      <color indexed="10"/>
      <name val="SAfon"/>
      <family val="2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0"/>
      <color indexed="8"/>
      <name val="Courier New"/>
      <family val="3"/>
      <charset val="204"/>
    </font>
    <font>
      <sz val="8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60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186" fontId="4" fillId="2" borderId="8" xfId="0" applyNumberFormat="1" applyFont="1" applyFill="1" applyBorder="1" applyAlignment="1" applyProtection="1">
      <alignment vertical="center" wrapText="1"/>
      <protection locked="0"/>
    </xf>
    <xf numFmtId="187" fontId="15" fillId="2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2" borderId="1" xfId="0" applyNumberFormat="1" applyFont="1" applyFill="1" applyBorder="1" applyAlignment="1" applyProtection="1">
      <alignment vertical="center"/>
      <protection locked="0"/>
    </xf>
    <xf numFmtId="185" fontId="4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3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vertical="center"/>
      <protection hidden="1"/>
    </xf>
    <xf numFmtId="3" fontId="72" fillId="0" borderId="2" xfId="0" applyNumberFormat="1" applyFont="1" applyFill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194" fontId="7" fillId="3" borderId="1" xfId="0" applyNumberFormat="1" applyFont="1" applyFill="1" applyBorder="1" applyAlignment="1" applyProtection="1">
      <alignment vertical="center"/>
      <protection hidden="1"/>
    </xf>
    <xf numFmtId="197" fontId="7" fillId="3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3" borderId="1" xfId="0" applyNumberFormat="1" applyFont="1" applyFill="1" applyBorder="1" applyAlignment="1" applyProtection="1">
      <alignment vertical="center"/>
      <protection hidden="1"/>
    </xf>
    <xf numFmtId="196" fontId="7" fillId="3" borderId="1" xfId="0" applyNumberFormat="1" applyFont="1" applyFill="1" applyBorder="1" applyAlignment="1" applyProtection="1">
      <alignment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200" fontId="4" fillId="2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98" fontId="7" fillId="2" borderId="1" xfId="0" applyNumberFormat="1" applyFont="1" applyFill="1" applyBorder="1" applyAlignment="1" applyProtection="1">
      <alignment vertical="center"/>
      <protection locked="0"/>
    </xf>
    <xf numFmtId="199" fontId="7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3" fontId="72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3" borderId="2" xfId="2" applyNumberFormat="1" applyFont="1" applyFill="1" applyBorder="1" applyAlignment="1" applyProtection="1">
      <alignment vertical="center"/>
      <protection hidden="1"/>
    </xf>
    <xf numFmtId="3" fontId="4" fillId="3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2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1" xfId="2" applyNumberFormat="1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3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2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2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2" borderId="1" xfId="0" applyNumberFormat="1" applyFont="1" applyFill="1" applyBorder="1" applyAlignment="1" applyProtection="1">
      <alignment vertical="center"/>
      <protection locked="0"/>
    </xf>
    <xf numFmtId="2" fontId="18" fillId="2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3" fillId="3" borderId="1" xfId="0" applyFont="1" applyFill="1" applyBorder="1" applyAlignment="1" applyProtection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0" fontId="4" fillId="3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6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Fill="1" applyBorder="1" applyAlignment="1" applyProtection="1">
      <alignment horizontal="center" vertical="center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87" fontId="15" fillId="5" borderId="8" xfId="0" applyNumberFormat="1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hidden="1"/>
    </xf>
    <xf numFmtId="3" fontId="13" fillId="3" borderId="28" xfId="0" applyNumberFormat="1" applyFont="1" applyFill="1" applyBorder="1" applyAlignment="1" applyProtection="1">
      <alignment vertical="center"/>
      <protection hidden="1"/>
    </xf>
    <xf numFmtId="0" fontId="86" fillId="3" borderId="1" xfId="0" applyFont="1" applyFill="1" applyBorder="1"/>
    <xf numFmtId="0" fontId="84" fillId="3" borderId="1" xfId="0" applyFont="1" applyFill="1" applyBorder="1" applyAlignment="1" applyProtection="1">
      <alignment horizontal="center" vertical="center"/>
    </xf>
    <xf numFmtId="0" fontId="87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left" vertical="center"/>
    </xf>
    <xf numFmtId="10" fontId="88" fillId="2" borderId="1" xfId="2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2" applyNumberFormat="1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Alignment="1" applyProtection="1">
      <alignment vertical="center"/>
    </xf>
    <xf numFmtId="10" fontId="88" fillId="2" borderId="28" xfId="2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right" vertical="center"/>
      <protection hidden="1"/>
    </xf>
    <xf numFmtId="3" fontId="4" fillId="0" borderId="28" xfId="0" applyNumberFormat="1" applyFont="1" applyBorder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3" fontId="89" fillId="2" borderId="1" xfId="0" applyNumberFormat="1" applyFont="1" applyFill="1" applyBorder="1" applyAlignment="1" applyProtection="1">
      <alignment horizontal="right" vertical="center"/>
      <protection locked="0"/>
    </xf>
    <xf numFmtId="3" fontId="78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</xf>
    <xf numFmtId="3" fontId="4" fillId="3" borderId="28" xfId="0" applyNumberFormat="1" applyFont="1" applyFill="1" applyBorder="1" applyAlignment="1" applyProtection="1">
      <alignment vertical="center"/>
      <protection hidden="1"/>
    </xf>
    <xf numFmtId="3" fontId="4" fillId="2" borderId="28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219" fontId="4" fillId="0" borderId="0" xfId="0" applyNumberFormat="1" applyFont="1" applyAlignment="1" applyProtection="1">
      <alignment vertical="center"/>
      <protection hidden="1"/>
    </xf>
    <xf numFmtId="3" fontId="4" fillId="3" borderId="6" xfId="0" applyNumberFormat="1" applyFont="1" applyFill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</xf>
    <xf numFmtId="219" fontId="4" fillId="0" borderId="0" xfId="0" applyNumberFormat="1" applyFont="1" applyAlignment="1" applyProtection="1">
      <alignment vertical="center"/>
    </xf>
    <xf numFmtId="0" fontId="91" fillId="0" borderId="0" xfId="0" applyFont="1" applyAlignment="1" applyProtection="1">
      <alignment vertical="center"/>
      <protection hidden="1"/>
    </xf>
    <xf numFmtId="1" fontId="91" fillId="0" borderId="0" xfId="0" applyNumberFormat="1" applyFont="1" applyAlignment="1" applyProtection="1">
      <alignment vertical="center"/>
      <protection hidden="1"/>
    </xf>
    <xf numFmtId="219" fontId="91" fillId="0" borderId="0" xfId="0" applyNumberFormat="1" applyFont="1" applyAlignment="1" applyProtection="1">
      <alignment vertical="center"/>
      <protection hidden="1"/>
    </xf>
    <xf numFmtId="1" fontId="91" fillId="0" borderId="0" xfId="0" applyNumberFormat="1" applyFont="1" applyFill="1" applyAlignment="1" applyProtection="1">
      <alignment vertical="center"/>
      <protection hidden="1"/>
    </xf>
    <xf numFmtId="1" fontId="91" fillId="3" borderId="0" xfId="0" applyNumberFormat="1" applyFont="1" applyFill="1" applyAlignment="1" applyProtection="1">
      <alignment vertical="center"/>
      <protection hidden="1"/>
    </xf>
    <xf numFmtId="4" fontId="91" fillId="0" borderId="0" xfId="0" applyNumberFormat="1" applyFont="1" applyAlignment="1" applyProtection="1">
      <alignment vertical="center"/>
      <protection hidden="1"/>
    </xf>
    <xf numFmtId="219" fontId="92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2" fontId="77" fillId="3" borderId="2" xfId="0" applyNumberFormat="1" applyFont="1" applyFill="1" applyBorder="1" applyAlignment="1" applyProtection="1">
      <alignment vertical="center"/>
    </xf>
    <xf numFmtId="0" fontId="4" fillId="0" borderId="55" xfId="0" applyFont="1" applyBorder="1" applyAlignment="1" applyProtection="1">
      <alignment vertical="center"/>
      <protection hidden="1"/>
    </xf>
    <xf numFmtId="167" fontId="4" fillId="0" borderId="55" xfId="0" applyNumberFormat="1" applyFont="1" applyBorder="1" applyAlignment="1" applyProtection="1">
      <alignment vertical="center"/>
      <protection hidden="1"/>
    </xf>
    <xf numFmtId="4" fontId="53" fillId="0" borderId="2" xfId="0" applyNumberFormat="1" applyFont="1" applyFill="1" applyBorder="1" applyAlignment="1" applyProtection="1">
      <alignment vertical="center"/>
      <protection hidden="1"/>
    </xf>
    <xf numFmtId="2" fontId="77" fillId="3" borderId="1" xfId="0" applyNumberFormat="1" applyFont="1" applyFill="1" applyBorder="1" applyAlignment="1" applyProtection="1">
      <alignment vertical="center"/>
    </xf>
    <xf numFmtId="166" fontId="91" fillId="0" borderId="0" xfId="0" applyNumberFormat="1" applyFont="1" applyAlignment="1" applyProtection="1">
      <alignment vertical="center"/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0" fontId="4" fillId="0" borderId="9" xfId="0" applyNumberFormat="1" applyFont="1" applyBorder="1" applyAlignment="1" applyProtection="1">
      <alignment horizontal="center" vertical="center" wrapText="1"/>
    </xf>
    <xf numFmtId="210" fontId="4" fillId="0" borderId="33" xfId="0" applyNumberFormat="1" applyFont="1" applyBorder="1" applyAlignment="1" applyProtection="1">
      <alignment horizontal="center" vertical="center" wrapText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2" fontId="4" fillId="0" borderId="0" xfId="0" applyNumberFormat="1" applyFont="1" applyBorder="1" applyAlignment="1" applyProtection="1">
      <alignment horizontal="center" vertical="top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40" fillId="2" borderId="20" xfId="0" applyNumberFormat="1" applyFont="1" applyFill="1" applyBorder="1" applyAlignment="1" applyProtection="1">
      <alignment horizontal="center" vertical="center"/>
      <protection locked="0"/>
    </xf>
    <xf numFmtId="214" fontId="40" fillId="2" borderId="8" xfId="0" applyNumberFormat="1" applyFont="1" applyFill="1" applyBorder="1" applyAlignment="1" applyProtection="1">
      <alignment horizontal="center" vertical="center"/>
      <protection locked="0"/>
    </xf>
    <xf numFmtId="215" fontId="40" fillId="0" borderId="20" xfId="0" applyNumberFormat="1" applyFont="1" applyFill="1" applyBorder="1" applyAlignment="1" applyProtection="1">
      <alignment horizontal="center" vertical="center"/>
      <protection hidden="1"/>
    </xf>
    <xf numFmtId="215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center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3" borderId="13" xfId="0" applyNumberFormat="1" applyFont="1" applyFill="1" applyBorder="1" applyAlignment="1" applyProtection="1">
      <alignment horizontal="center" vertical="center"/>
      <protection hidden="1"/>
    </xf>
    <xf numFmtId="166" fontId="4" fillId="3" borderId="14" xfId="0" applyNumberFormat="1" applyFont="1" applyFill="1" applyBorder="1" applyAlignment="1" applyProtection="1">
      <alignment horizontal="center" vertical="center"/>
      <protection hidden="1"/>
    </xf>
    <xf numFmtId="166" fontId="4" fillId="3" borderId="8" xfId="0" applyNumberFormat="1" applyFont="1" applyFill="1" applyBorder="1" applyAlignment="1" applyProtection="1">
      <alignment horizontal="center" vertical="center"/>
      <protection hidden="1"/>
    </xf>
    <xf numFmtId="4" fontId="4" fillId="3" borderId="13" xfId="0" applyNumberFormat="1" applyFont="1" applyFill="1" applyBorder="1" applyAlignment="1" applyProtection="1">
      <alignment horizontal="center" vertical="center"/>
      <protection locked="0"/>
    </xf>
    <xf numFmtId="4" fontId="4" fillId="3" borderId="14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7" fontId="17" fillId="0" borderId="41" xfId="0" applyNumberFormat="1" applyFont="1" applyBorder="1" applyAlignment="1" applyProtection="1">
      <alignment horizontal="center" vertical="center"/>
      <protection hidden="1"/>
    </xf>
    <xf numFmtId="217" fontId="17" fillId="0" borderId="36" xfId="0" applyNumberFormat="1" applyFont="1" applyBorder="1" applyAlignment="1" applyProtection="1">
      <alignment horizontal="center" vertical="center"/>
      <protection hidden="1"/>
    </xf>
    <xf numFmtId="217" fontId="17" fillId="0" borderId="21" xfId="0" applyNumberFormat="1" applyFont="1" applyBorder="1" applyAlignment="1" applyProtection="1">
      <alignment horizontal="center" vertical="center"/>
      <protection hidden="1"/>
    </xf>
    <xf numFmtId="217" fontId="17" fillId="0" borderId="22" xfId="0" applyNumberFormat="1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Percent" xfId="2" builtinId="5"/>
    <cellStyle name="Standard_A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J3" sqref="J3"/>
    </sheetView>
  </sheetViews>
  <sheetFormatPr defaultRowHeight="12.75"/>
  <cols>
    <col min="1" max="1" width="9.140625" style="15" customWidth="1"/>
    <col min="2" max="2" width="9.140625" style="47" customWidth="1"/>
    <col min="3" max="16384" width="9.140625" style="15"/>
  </cols>
  <sheetData>
    <row r="3" spans="2:9">
      <c r="B3" s="696" t="s">
        <v>350</v>
      </c>
      <c r="C3" s="696"/>
      <c r="D3" s="696"/>
      <c r="E3" s="696"/>
      <c r="F3" s="696"/>
      <c r="G3" s="696"/>
      <c r="H3" s="696"/>
    </row>
    <row r="4" spans="2:9">
      <c r="B4" s="696" t="s">
        <v>351</v>
      </c>
      <c r="C4" s="696"/>
      <c r="D4" s="696"/>
      <c r="E4" s="696"/>
      <c r="F4" s="696"/>
      <c r="G4" s="696"/>
      <c r="H4" s="696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95" t="s">
        <v>354</v>
      </c>
      <c r="D9" s="695"/>
      <c r="E9" s="695"/>
      <c r="F9" s="695"/>
      <c r="G9" s="695"/>
      <c r="H9" s="695"/>
      <c r="I9" s="695"/>
    </row>
    <row r="10" spans="2:9" ht="39" customHeight="1">
      <c r="B10" s="59">
        <v>4</v>
      </c>
      <c r="C10" s="695" t="s">
        <v>355</v>
      </c>
      <c r="D10" s="695"/>
      <c r="E10" s="695"/>
      <c r="F10" s="695"/>
      <c r="G10" s="695"/>
      <c r="H10" s="695"/>
      <c r="I10" s="695"/>
    </row>
    <row r="11" spans="2:9" ht="28.5" customHeight="1">
      <c r="B11" s="59">
        <v>5</v>
      </c>
      <c r="C11" s="695" t="s">
        <v>356</v>
      </c>
      <c r="D11" s="695"/>
      <c r="E11" s="695"/>
      <c r="F11" s="695"/>
      <c r="G11" s="695"/>
      <c r="H11" s="695"/>
      <c r="I11" s="695"/>
    </row>
    <row r="12" spans="2:9" ht="30" customHeight="1">
      <c r="B12" s="59">
        <v>6</v>
      </c>
      <c r="C12" s="695" t="s">
        <v>357</v>
      </c>
      <c r="D12" s="695"/>
      <c r="E12" s="695"/>
      <c r="F12" s="695"/>
      <c r="G12" s="695"/>
      <c r="H12" s="695"/>
      <c r="I12" s="695"/>
    </row>
    <row r="13" spans="2:9" ht="27" customHeight="1">
      <c r="B13" s="59">
        <v>7</v>
      </c>
      <c r="C13" s="695" t="s">
        <v>358</v>
      </c>
      <c r="D13" s="695"/>
      <c r="E13" s="695"/>
      <c r="F13" s="695"/>
      <c r="G13" s="695"/>
      <c r="H13" s="695"/>
      <c r="I13" s="695"/>
    </row>
    <row r="14" spans="2:9" ht="40.5" customHeight="1">
      <c r="B14" s="59">
        <v>8</v>
      </c>
      <c r="C14" s="695" t="s">
        <v>359</v>
      </c>
      <c r="D14" s="695"/>
      <c r="E14" s="695"/>
      <c r="F14" s="695"/>
      <c r="G14" s="695"/>
      <c r="H14" s="695"/>
      <c r="I14" s="695"/>
    </row>
    <row r="15" spans="2:9" ht="27" customHeight="1">
      <c r="B15" s="59">
        <v>9</v>
      </c>
      <c r="C15" s="695" t="s">
        <v>360</v>
      </c>
      <c r="D15" s="695"/>
      <c r="E15" s="695"/>
      <c r="F15" s="695"/>
      <c r="G15" s="695"/>
      <c r="H15" s="695"/>
      <c r="I15" s="695"/>
    </row>
    <row r="16" spans="2:9">
      <c r="B16" s="59">
        <v>10</v>
      </c>
      <c r="C16" s="695" t="s">
        <v>361</v>
      </c>
      <c r="D16" s="695"/>
      <c r="E16" s="695"/>
      <c r="F16" s="695"/>
      <c r="G16" s="695"/>
      <c r="H16" s="695"/>
      <c r="I16" s="695"/>
    </row>
    <row r="17" spans="2:9" ht="39" customHeight="1">
      <c r="B17" s="59">
        <v>11</v>
      </c>
      <c r="C17" s="695" t="s">
        <v>362</v>
      </c>
      <c r="D17" s="695"/>
      <c r="E17" s="695"/>
      <c r="F17" s="695"/>
      <c r="G17" s="695"/>
      <c r="H17" s="695"/>
      <c r="I17" s="695"/>
    </row>
    <row r="18" spans="2:9" ht="43.5" customHeight="1">
      <c r="B18" s="59">
        <v>12</v>
      </c>
      <c r="C18" s="695" t="s">
        <v>363</v>
      </c>
      <c r="D18" s="695"/>
      <c r="E18" s="695"/>
      <c r="F18" s="695"/>
      <c r="G18" s="695"/>
      <c r="H18" s="695"/>
      <c r="I18" s="695"/>
    </row>
    <row r="19" spans="2:9">
      <c r="B19" s="59">
        <v>13</v>
      </c>
      <c r="C19" s="695" t="s">
        <v>364</v>
      </c>
      <c r="D19" s="695"/>
      <c r="E19" s="695"/>
      <c r="F19" s="695"/>
      <c r="G19" s="695"/>
      <c r="H19" s="695"/>
      <c r="I19" s="695"/>
    </row>
    <row r="20" spans="2:9" ht="28.5" customHeight="1">
      <c r="B20" s="59">
        <v>14</v>
      </c>
      <c r="C20" s="695" t="s">
        <v>365</v>
      </c>
      <c r="D20" s="695"/>
      <c r="E20" s="695"/>
      <c r="F20" s="695"/>
      <c r="G20" s="695"/>
      <c r="H20" s="695"/>
      <c r="I20" s="695"/>
    </row>
    <row r="21" spans="2:9">
      <c r="B21" s="59">
        <v>15</v>
      </c>
      <c r="C21" s="695" t="s">
        <v>366</v>
      </c>
      <c r="D21" s="695"/>
      <c r="E21" s="695"/>
      <c r="F21" s="695"/>
      <c r="G21" s="695"/>
      <c r="H21" s="695"/>
      <c r="I21" s="695"/>
    </row>
    <row r="22" spans="2:9">
      <c r="B22" s="59">
        <v>16</v>
      </c>
      <c r="C22" s="695" t="s">
        <v>367</v>
      </c>
      <c r="D22" s="695"/>
      <c r="E22" s="695"/>
      <c r="F22" s="695"/>
      <c r="G22" s="695"/>
      <c r="H22" s="695"/>
      <c r="I22" s="695"/>
    </row>
    <row r="23" spans="2:9">
      <c r="B23" s="59">
        <v>17</v>
      </c>
      <c r="C23" s="695" t="s">
        <v>368</v>
      </c>
      <c r="D23" s="695"/>
      <c r="E23" s="695"/>
      <c r="F23" s="695"/>
      <c r="G23" s="695"/>
      <c r="H23" s="695"/>
      <c r="I23" s="695"/>
    </row>
    <row r="24" spans="2:9" ht="27.75" customHeight="1">
      <c r="B24" s="59">
        <v>18</v>
      </c>
      <c r="C24" s="695" t="s">
        <v>532</v>
      </c>
      <c r="D24" s="695"/>
      <c r="E24" s="695"/>
      <c r="F24" s="695"/>
      <c r="G24" s="695"/>
      <c r="H24" s="695"/>
      <c r="I24" s="695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honeticPr fontId="90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tabSelected="1" workbookViewId="0">
      <pane ySplit="5" topLeftCell="A15" activePane="bottomLeft" state="frozen"/>
      <selection pane="bottomLeft" sqref="A1:P52"/>
    </sheetView>
  </sheetViews>
  <sheetFormatPr defaultColWidth="0" defaultRowHeight="12.75" zeroHeight="1"/>
  <cols>
    <col min="1" max="1" width="19.42578125" style="104" customWidth="1"/>
    <col min="2" max="2" width="21.140625" style="104" customWidth="1"/>
    <col min="3" max="3" width="9.140625" style="107" bestFit="1" customWidth="1"/>
    <col min="4" max="4" width="10.5703125" style="104" customWidth="1"/>
    <col min="5" max="17" width="9.5703125" style="104" customWidth="1"/>
    <col min="18" max="20" width="9.5703125" style="104" hidden="1" customWidth="1"/>
    <col min="21" max="21" width="11.5703125" style="104" hidden="1" customWidth="1"/>
    <col min="22" max="22" width="11.42578125" style="104" hidden="1" customWidth="1"/>
    <col min="23" max="23" width="0" style="104" hidden="1" customWidth="1"/>
    <col min="24" max="16384" width="0" style="104" hidden="1"/>
  </cols>
  <sheetData>
    <row r="1" spans="1:17" ht="12.75" customHeight="1">
      <c r="A1" s="841" t="s">
        <v>600</v>
      </c>
      <c r="B1" s="841"/>
      <c r="C1" s="841"/>
      <c r="K1" s="105"/>
      <c r="L1" s="105"/>
      <c r="M1" s="105"/>
      <c r="N1" s="105"/>
      <c r="O1" s="105"/>
      <c r="P1" s="134" t="s">
        <v>698</v>
      </c>
    </row>
    <row r="2" spans="1:17">
      <c r="A2" s="842" t="str">
        <f>'ТИП-ПРОИЗ'!B3</f>
        <v>ТЕЦ "Бобов дол" АД</v>
      </c>
      <c r="B2" s="842"/>
      <c r="C2" s="842"/>
      <c r="K2" s="105"/>
      <c r="L2" s="105"/>
      <c r="M2" s="105"/>
      <c r="N2" s="105"/>
      <c r="O2" s="105"/>
      <c r="P2" s="105"/>
    </row>
    <row r="3" spans="1:17"/>
    <row r="4" spans="1:17">
      <c r="A4" s="856">
        <f>'ТИП-ПРОИЗ'!F6</f>
        <v>7.2023000000000001</v>
      </c>
      <c r="B4" s="857"/>
      <c r="C4" s="847" t="s">
        <v>161</v>
      </c>
      <c r="D4" s="108" t="s">
        <v>393</v>
      </c>
      <c r="E4" s="109">
        <f>DATE($A$4,D5,1)</f>
        <v>2739</v>
      </c>
      <c r="F4" s="109">
        <f t="shared" ref="F4:P4" si="0">DATE($A$4,$D$5+E5,1)</f>
        <v>2770</v>
      </c>
      <c r="G4" s="109">
        <f t="shared" si="0"/>
        <v>2801</v>
      </c>
      <c r="H4" s="109">
        <f t="shared" si="0"/>
        <v>2831</v>
      </c>
      <c r="I4" s="109">
        <f t="shared" si="0"/>
        <v>2862</v>
      </c>
      <c r="J4" s="109">
        <f t="shared" si="0"/>
        <v>2892</v>
      </c>
      <c r="K4" s="109">
        <f t="shared" si="0"/>
        <v>2923</v>
      </c>
      <c r="L4" s="109">
        <f t="shared" si="0"/>
        <v>2954</v>
      </c>
      <c r="M4" s="109">
        <f t="shared" si="0"/>
        <v>2983</v>
      </c>
      <c r="N4" s="109">
        <f t="shared" si="0"/>
        <v>3014</v>
      </c>
      <c r="O4" s="109">
        <f t="shared" si="0"/>
        <v>3044</v>
      </c>
      <c r="P4" s="109">
        <f t="shared" si="0"/>
        <v>3075</v>
      </c>
    </row>
    <row r="5" spans="1:17">
      <c r="A5" s="858"/>
      <c r="B5" s="859"/>
      <c r="C5" s="847"/>
      <c r="D5" s="139">
        <v>7</v>
      </c>
      <c r="E5" s="110">
        <v>1</v>
      </c>
      <c r="F5" s="110">
        <v>2</v>
      </c>
      <c r="G5" s="110">
        <v>3</v>
      </c>
      <c r="H5" s="110">
        <v>4</v>
      </c>
      <c r="I5" s="110">
        <v>5</v>
      </c>
      <c r="J5" s="110">
        <v>6</v>
      </c>
      <c r="K5" s="110">
        <v>7</v>
      </c>
      <c r="L5" s="110">
        <v>8</v>
      </c>
      <c r="M5" s="110">
        <v>9</v>
      </c>
      <c r="N5" s="110">
        <v>10</v>
      </c>
      <c r="O5" s="110">
        <v>11</v>
      </c>
      <c r="P5" s="110">
        <v>12</v>
      </c>
    </row>
    <row r="6" spans="1:17" ht="12.75" customHeight="1">
      <c r="A6" s="846" t="s">
        <v>702</v>
      </c>
      <c r="B6" s="527" t="s">
        <v>704</v>
      </c>
      <c r="C6" s="528"/>
      <c r="D6" s="113"/>
      <c r="E6" s="530" t="s">
        <v>775</v>
      </c>
      <c r="F6" s="530" t="s">
        <v>775</v>
      </c>
      <c r="G6" s="530" t="s">
        <v>775</v>
      </c>
      <c r="H6" s="530" t="s">
        <v>775</v>
      </c>
      <c r="I6" s="530" t="s">
        <v>775</v>
      </c>
      <c r="J6" s="530" t="s">
        <v>775</v>
      </c>
      <c r="K6" s="530" t="s">
        <v>775</v>
      </c>
      <c r="L6" s="530" t="s">
        <v>775</v>
      </c>
      <c r="M6" s="530" t="s">
        <v>775</v>
      </c>
      <c r="N6" s="530" t="s">
        <v>775</v>
      </c>
      <c r="O6" s="530" t="s">
        <v>775</v>
      </c>
      <c r="P6" s="530" t="s">
        <v>775</v>
      </c>
    </row>
    <row r="7" spans="1:17" ht="12.75" customHeight="1">
      <c r="A7" s="846"/>
      <c r="B7" s="527" t="s">
        <v>705</v>
      </c>
      <c r="C7" s="528"/>
      <c r="D7" s="113"/>
      <c r="E7" s="530" t="s">
        <v>775</v>
      </c>
      <c r="F7" s="530" t="s">
        <v>775</v>
      </c>
      <c r="G7" s="530" t="s">
        <v>775</v>
      </c>
      <c r="H7" s="530" t="s">
        <v>775</v>
      </c>
      <c r="I7" s="530" t="s">
        <v>775</v>
      </c>
      <c r="J7" s="530" t="s">
        <v>775</v>
      </c>
      <c r="K7" s="530" t="s">
        <v>775</v>
      </c>
      <c r="L7" s="530" t="s">
        <v>775</v>
      </c>
      <c r="M7" s="530" t="s">
        <v>775</v>
      </c>
      <c r="N7" s="530" t="s">
        <v>775</v>
      </c>
      <c r="O7" s="530" t="s">
        <v>775</v>
      </c>
      <c r="P7" s="530" t="s">
        <v>775</v>
      </c>
    </row>
    <row r="8" spans="1:17">
      <c r="A8" s="846"/>
      <c r="B8" s="529" t="s">
        <v>703</v>
      </c>
      <c r="C8" s="529"/>
      <c r="D8" s="113"/>
      <c r="E8" s="526"/>
      <c r="F8" s="526"/>
      <c r="G8" s="526"/>
      <c r="H8" s="526"/>
      <c r="I8" s="526"/>
      <c r="J8" s="526"/>
      <c r="K8" s="526"/>
      <c r="L8" s="526"/>
      <c r="M8" s="526"/>
      <c r="N8" s="526"/>
      <c r="O8" s="526"/>
      <c r="P8" s="526"/>
    </row>
    <row r="9" spans="1:17">
      <c r="A9" s="848" t="s">
        <v>546</v>
      </c>
      <c r="B9" s="111" t="s">
        <v>394</v>
      </c>
      <c r="C9" s="112" t="s">
        <v>70</v>
      </c>
      <c r="D9" s="113">
        <f>SUM(E9:P9)</f>
        <v>0</v>
      </c>
      <c r="E9" s="113" t="s">
        <v>775</v>
      </c>
      <c r="F9" s="113" t="s">
        <v>775</v>
      </c>
      <c r="G9" s="113" t="s">
        <v>775</v>
      </c>
      <c r="H9" s="113" t="s">
        <v>775</v>
      </c>
      <c r="I9" s="113" t="s">
        <v>775</v>
      </c>
      <c r="J9" s="113" t="s">
        <v>775</v>
      </c>
      <c r="K9" s="113" t="s">
        <v>775</v>
      </c>
      <c r="L9" s="113" t="s">
        <v>775</v>
      </c>
      <c r="M9" s="113" t="s">
        <v>775</v>
      </c>
      <c r="N9" s="113" t="s">
        <v>775</v>
      </c>
      <c r="O9" s="113" t="s">
        <v>775</v>
      </c>
      <c r="P9" s="113" t="s">
        <v>775</v>
      </c>
    </row>
    <row r="10" spans="1:17">
      <c r="A10" s="849"/>
      <c r="B10" s="111" t="s">
        <v>395</v>
      </c>
      <c r="C10" s="112" t="s">
        <v>70</v>
      </c>
      <c r="D10" s="113">
        <f t="shared" ref="D10:D17" si="1">SUM(E10:P10)</f>
        <v>0</v>
      </c>
      <c r="E10" s="54" t="s">
        <v>775</v>
      </c>
      <c r="F10" s="54" t="s">
        <v>775</v>
      </c>
      <c r="G10" s="54" t="s">
        <v>775</v>
      </c>
      <c r="H10" s="54" t="s">
        <v>775</v>
      </c>
      <c r="I10" s="54" t="s">
        <v>775</v>
      </c>
      <c r="J10" s="54" t="s">
        <v>775</v>
      </c>
      <c r="K10" s="54" t="s">
        <v>775</v>
      </c>
      <c r="L10" s="54" t="s">
        <v>775</v>
      </c>
      <c r="M10" s="54" t="s">
        <v>775</v>
      </c>
      <c r="N10" s="54" t="s">
        <v>775</v>
      </c>
      <c r="O10" s="54" t="s">
        <v>775</v>
      </c>
      <c r="P10" s="54" t="s">
        <v>775</v>
      </c>
    </row>
    <row r="11" spans="1:17">
      <c r="A11" s="850"/>
      <c r="B11" s="111" t="s">
        <v>396</v>
      </c>
      <c r="C11" s="112" t="s">
        <v>70</v>
      </c>
      <c r="D11" s="113">
        <f t="shared" si="1"/>
        <v>0</v>
      </c>
      <c r="E11" s="54" t="s">
        <v>775</v>
      </c>
      <c r="F11" s="54" t="s">
        <v>775</v>
      </c>
      <c r="G11" s="54" t="s">
        <v>775</v>
      </c>
      <c r="H11" s="54" t="s">
        <v>775</v>
      </c>
      <c r="I11" s="54" t="s">
        <v>775</v>
      </c>
      <c r="J11" s="54" t="s">
        <v>775</v>
      </c>
      <c r="K11" s="54" t="s">
        <v>775</v>
      </c>
      <c r="L11" s="54" t="s">
        <v>775</v>
      </c>
      <c r="M11" s="54" t="s">
        <v>775</v>
      </c>
      <c r="N11" s="54" t="s">
        <v>775</v>
      </c>
      <c r="O11" s="54" t="s">
        <v>775</v>
      </c>
      <c r="P11" s="54" t="s">
        <v>775</v>
      </c>
    </row>
    <row r="12" spans="1:17">
      <c r="A12" s="843" t="s">
        <v>750</v>
      </c>
      <c r="B12" s="111" t="s">
        <v>394</v>
      </c>
      <c r="C12" s="112" t="s">
        <v>70</v>
      </c>
      <c r="D12" s="113">
        <f t="shared" si="1"/>
        <v>0</v>
      </c>
      <c r="E12" s="113" t="s">
        <v>775</v>
      </c>
      <c r="F12" s="113" t="s">
        <v>775</v>
      </c>
      <c r="G12" s="113" t="s">
        <v>775</v>
      </c>
      <c r="H12" s="113" t="s">
        <v>775</v>
      </c>
      <c r="I12" s="113" t="s">
        <v>775</v>
      </c>
      <c r="J12" s="113" t="s">
        <v>775</v>
      </c>
      <c r="K12" s="113" t="s">
        <v>775</v>
      </c>
      <c r="L12" s="113" t="s">
        <v>775</v>
      </c>
      <c r="M12" s="113" t="s">
        <v>775</v>
      </c>
      <c r="N12" s="113" t="s">
        <v>775</v>
      </c>
      <c r="O12" s="113" t="s">
        <v>775</v>
      </c>
      <c r="P12" s="113" t="s">
        <v>775</v>
      </c>
    </row>
    <row r="13" spans="1:17">
      <c r="A13" s="844"/>
      <c r="B13" s="111" t="s">
        <v>395</v>
      </c>
      <c r="C13" s="112" t="s">
        <v>70</v>
      </c>
      <c r="D13" s="113">
        <f t="shared" si="1"/>
        <v>0</v>
      </c>
      <c r="E13" s="54" t="s">
        <v>775</v>
      </c>
      <c r="F13" s="54" t="s">
        <v>775</v>
      </c>
      <c r="G13" s="54" t="s">
        <v>775</v>
      </c>
      <c r="H13" s="54" t="s">
        <v>775</v>
      </c>
      <c r="I13" s="54" t="s">
        <v>775</v>
      </c>
      <c r="J13" s="54" t="s">
        <v>775</v>
      </c>
      <c r="K13" s="54" t="s">
        <v>775</v>
      </c>
      <c r="L13" s="54" t="s">
        <v>775</v>
      </c>
      <c r="M13" s="54" t="s">
        <v>775</v>
      </c>
      <c r="N13" s="54" t="s">
        <v>775</v>
      </c>
      <c r="O13" s="54" t="s">
        <v>775</v>
      </c>
      <c r="P13" s="54" t="s">
        <v>775</v>
      </c>
    </row>
    <row r="14" spans="1:17">
      <c r="A14" s="845"/>
      <c r="B14" s="111" t="s">
        <v>396</v>
      </c>
      <c r="C14" s="112" t="s">
        <v>70</v>
      </c>
      <c r="D14" s="113">
        <f t="shared" si="1"/>
        <v>0</v>
      </c>
      <c r="E14" s="54" t="s">
        <v>775</v>
      </c>
      <c r="F14" s="54" t="s">
        <v>775</v>
      </c>
      <c r="G14" s="54" t="s">
        <v>775</v>
      </c>
      <c r="H14" s="54" t="s">
        <v>775</v>
      </c>
      <c r="I14" s="54" t="s">
        <v>775</v>
      </c>
      <c r="J14" s="54" t="s">
        <v>775</v>
      </c>
      <c r="K14" s="54" t="s">
        <v>775</v>
      </c>
      <c r="L14" s="54" t="s">
        <v>775</v>
      </c>
      <c r="M14" s="54" t="s">
        <v>775</v>
      </c>
      <c r="N14" s="54" t="s">
        <v>775</v>
      </c>
      <c r="O14" s="54" t="s">
        <v>775</v>
      </c>
      <c r="P14" s="54" t="s">
        <v>775</v>
      </c>
    </row>
    <row r="15" spans="1:17">
      <c r="A15" s="843" t="s">
        <v>751</v>
      </c>
      <c r="B15" s="111" t="s">
        <v>394</v>
      </c>
      <c r="C15" s="112" t="s">
        <v>70</v>
      </c>
      <c r="D15" s="113">
        <f t="shared" si="1"/>
        <v>0</v>
      </c>
      <c r="E15" s="113" t="s">
        <v>775</v>
      </c>
      <c r="F15" s="113" t="s">
        <v>775</v>
      </c>
      <c r="G15" s="113" t="s">
        <v>775</v>
      </c>
      <c r="H15" s="113" t="s">
        <v>775</v>
      </c>
      <c r="I15" s="113" t="s">
        <v>775</v>
      </c>
      <c r="J15" s="113" t="s">
        <v>775</v>
      </c>
      <c r="K15" s="113" t="s">
        <v>775</v>
      </c>
      <c r="L15" s="113" t="s">
        <v>775</v>
      </c>
      <c r="M15" s="113" t="s">
        <v>775</v>
      </c>
      <c r="N15" s="113" t="s">
        <v>775</v>
      </c>
      <c r="O15" s="113" t="s">
        <v>775</v>
      </c>
      <c r="P15" s="113" t="s">
        <v>775</v>
      </c>
    </row>
    <row r="16" spans="1:17">
      <c r="A16" s="844"/>
      <c r="B16" s="111" t="s">
        <v>395</v>
      </c>
      <c r="C16" s="112" t="s">
        <v>70</v>
      </c>
      <c r="D16" s="113">
        <f t="shared" si="1"/>
        <v>0</v>
      </c>
      <c r="E16" s="54" t="s">
        <v>775</v>
      </c>
      <c r="F16" s="54" t="s">
        <v>775</v>
      </c>
      <c r="G16" s="54" t="s">
        <v>775</v>
      </c>
      <c r="H16" s="54" t="s">
        <v>775</v>
      </c>
      <c r="I16" s="54" t="s">
        <v>775</v>
      </c>
      <c r="J16" s="54" t="s">
        <v>775</v>
      </c>
      <c r="K16" s="54" t="s">
        <v>775</v>
      </c>
      <c r="L16" s="54" t="s">
        <v>775</v>
      </c>
      <c r="M16" s="54" t="s">
        <v>775</v>
      </c>
      <c r="N16" s="54" t="s">
        <v>775</v>
      </c>
      <c r="O16" s="54" t="s">
        <v>775</v>
      </c>
      <c r="P16" s="54" t="s">
        <v>775</v>
      </c>
      <c r="Q16" s="661"/>
    </row>
    <row r="17" spans="1:17">
      <c r="A17" s="845"/>
      <c r="B17" s="111" t="s">
        <v>396</v>
      </c>
      <c r="C17" s="112" t="s">
        <v>70</v>
      </c>
      <c r="D17" s="113">
        <f t="shared" si="1"/>
        <v>0</v>
      </c>
      <c r="E17" s="54" t="s">
        <v>775</v>
      </c>
      <c r="F17" s="54" t="s">
        <v>775</v>
      </c>
      <c r="G17" s="54" t="s">
        <v>775</v>
      </c>
      <c r="H17" s="54" t="s">
        <v>775</v>
      </c>
      <c r="I17" s="54" t="s">
        <v>775</v>
      </c>
      <c r="J17" s="54" t="s">
        <v>775</v>
      </c>
      <c r="K17" s="54" t="s">
        <v>775</v>
      </c>
      <c r="L17" s="54" t="s">
        <v>775</v>
      </c>
      <c r="M17" s="54" t="s">
        <v>775</v>
      </c>
      <c r="N17" s="54" t="s">
        <v>775</v>
      </c>
      <c r="O17" s="54" t="s">
        <v>775</v>
      </c>
      <c r="P17" s="54" t="s">
        <v>775</v>
      </c>
      <c r="Q17" s="661"/>
    </row>
    <row r="18" spans="1:17">
      <c r="A18" s="115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7">
      <c r="A19" s="111" t="s">
        <v>547</v>
      </c>
      <c r="B19" s="111" t="s">
        <v>394</v>
      </c>
      <c r="C19" s="112" t="s">
        <v>70</v>
      </c>
      <c r="D19" s="113">
        <f>SUM(E19:P19)</f>
        <v>0</v>
      </c>
      <c r="E19" s="113">
        <f t="shared" ref="E19:P19" si="2">SUM(E20:E21)</f>
        <v>0</v>
      </c>
      <c r="F19" s="113">
        <f t="shared" si="2"/>
        <v>0</v>
      </c>
      <c r="G19" s="113">
        <f t="shared" si="2"/>
        <v>0</v>
      </c>
      <c r="H19" s="113">
        <f t="shared" si="2"/>
        <v>0</v>
      </c>
      <c r="I19" s="113">
        <f t="shared" si="2"/>
        <v>0</v>
      </c>
      <c r="J19" s="113">
        <f t="shared" si="2"/>
        <v>0</v>
      </c>
      <c r="K19" s="113">
        <f t="shared" si="2"/>
        <v>0</v>
      </c>
      <c r="L19" s="113">
        <f t="shared" si="2"/>
        <v>0</v>
      </c>
      <c r="M19" s="113">
        <f t="shared" si="2"/>
        <v>0</v>
      </c>
      <c r="N19" s="113">
        <f t="shared" si="2"/>
        <v>0</v>
      </c>
      <c r="O19" s="113">
        <f t="shared" si="2"/>
        <v>0</v>
      </c>
      <c r="P19" s="113">
        <f t="shared" si="2"/>
        <v>0</v>
      </c>
    </row>
    <row r="20" spans="1:17">
      <c r="A20" s="119" t="s">
        <v>398</v>
      </c>
      <c r="B20" s="111" t="s">
        <v>395</v>
      </c>
      <c r="C20" s="112" t="s">
        <v>70</v>
      </c>
      <c r="D20" s="113">
        <f>SUM(E20:P20)</f>
        <v>0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1:17">
      <c r="A21" s="114" t="s">
        <v>399</v>
      </c>
      <c r="B21" s="111" t="s">
        <v>396</v>
      </c>
      <c r="C21" s="112" t="s">
        <v>70</v>
      </c>
      <c r="D21" s="113">
        <f>SUM(E21:P21)</f>
        <v>0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7">
      <c r="A22" s="111" t="s">
        <v>243</v>
      </c>
      <c r="B22" s="111" t="s">
        <v>676</v>
      </c>
      <c r="C22" s="108" t="s">
        <v>7</v>
      </c>
      <c r="D22" s="493">
        <f t="shared" ref="D22:P22" si="3">IF(D23=0,0,D19/D23)</f>
        <v>0</v>
      </c>
      <c r="E22" s="493">
        <f t="shared" si="3"/>
        <v>0</v>
      </c>
      <c r="F22" s="493">
        <f t="shared" si="3"/>
        <v>0</v>
      </c>
      <c r="G22" s="493">
        <f t="shared" si="3"/>
        <v>0</v>
      </c>
      <c r="H22" s="493">
        <f t="shared" si="3"/>
        <v>0</v>
      </c>
      <c r="I22" s="493">
        <f t="shared" si="3"/>
        <v>0</v>
      </c>
      <c r="J22" s="493">
        <f t="shared" si="3"/>
        <v>0</v>
      </c>
      <c r="K22" s="493">
        <f t="shared" si="3"/>
        <v>0</v>
      </c>
      <c r="L22" s="493">
        <f t="shared" si="3"/>
        <v>0</v>
      </c>
      <c r="M22" s="493">
        <f t="shared" si="3"/>
        <v>0</v>
      </c>
      <c r="N22" s="493">
        <f t="shared" si="3"/>
        <v>0</v>
      </c>
      <c r="O22" s="493">
        <f t="shared" si="3"/>
        <v>0</v>
      </c>
      <c r="P22" s="493">
        <f t="shared" si="3"/>
        <v>0</v>
      </c>
    </row>
    <row r="23" spans="1:17">
      <c r="A23" s="854" t="s">
        <v>548</v>
      </c>
      <c r="B23" s="120" t="s">
        <v>669</v>
      </c>
      <c r="C23" s="112" t="s">
        <v>70</v>
      </c>
      <c r="D23" s="113">
        <f>SUM(E23:P23)</f>
        <v>0</v>
      </c>
      <c r="E23" s="121">
        <f>SUMPRODUCT($B$25:$B$26,E25:E26)/860</f>
        <v>0</v>
      </c>
      <c r="F23" s="121">
        <f t="shared" ref="F23:P23" si="4">SUMPRODUCT($B$25:$B$26,F25:F26)/860</f>
        <v>0</v>
      </c>
      <c r="G23" s="121">
        <f t="shared" si="4"/>
        <v>0</v>
      </c>
      <c r="H23" s="121">
        <f t="shared" si="4"/>
        <v>0</v>
      </c>
      <c r="I23" s="121">
        <f t="shared" si="4"/>
        <v>0</v>
      </c>
      <c r="J23" s="121">
        <f t="shared" si="4"/>
        <v>0</v>
      </c>
      <c r="K23" s="121">
        <f t="shared" si="4"/>
        <v>0</v>
      </c>
      <c r="L23" s="121">
        <f t="shared" si="4"/>
        <v>0</v>
      </c>
      <c r="M23" s="121">
        <f t="shared" si="4"/>
        <v>0</v>
      </c>
      <c r="N23" s="121">
        <f t="shared" si="4"/>
        <v>0</v>
      </c>
      <c r="O23" s="121">
        <f t="shared" si="4"/>
        <v>0</v>
      </c>
      <c r="P23" s="121">
        <f t="shared" si="4"/>
        <v>0</v>
      </c>
    </row>
    <row r="24" spans="1:17" ht="14.25">
      <c r="A24" s="855"/>
      <c r="B24" s="120" t="s">
        <v>401</v>
      </c>
      <c r="C24" s="108" t="s">
        <v>400</v>
      </c>
      <c r="D24" s="113">
        <f>SUM(E24:P24)</f>
        <v>0</v>
      </c>
      <c r="E24" s="122">
        <f t="shared" ref="E24:P24" si="5">E23*0.86/7</f>
        <v>0</v>
      </c>
      <c r="F24" s="122">
        <f t="shared" si="5"/>
        <v>0</v>
      </c>
      <c r="G24" s="122">
        <f t="shared" si="5"/>
        <v>0</v>
      </c>
      <c r="H24" s="122">
        <f t="shared" si="5"/>
        <v>0</v>
      </c>
      <c r="I24" s="122">
        <f t="shared" si="5"/>
        <v>0</v>
      </c>
      <c r="J24" s="122">
        <f t="shared" si="5"/>
        <v>0</v>
      </c>
      <c r="K24" s="122">
        <f t="shared" si="5"/>
        <v>0</v>
      </c>
      <c r="L24" s="122">
        <f t="shared" si="5"/>
        <v>0</v>
      </c>
      <c r="M24" s="122">
        <f t="shared" si="5"/>
        <v>0</v>
      </c>
      <c r="N24" s="122">
        <f t="shared" si="5"/>
        <v>0</v>
      </c>
      <c r="O24" s="122">
        <f t="shared" si="5"/>
        <v>0</v>
      </c>
      <c r="P24" s="122">
        <f t="shared" si="5"/>
        <v>0</v>
      </c>
    </row>
    <row r="25" spans="1:17" ht="15.75">
      <c r="A25" s="119" t="s">
        <v>549</v>
      </c>
      <c r="B25" s="646">
        <v>8000</v>
      </c>
      <c r="C25" s="647" t="s">
        <v>372</v>
      </c>
      <c r="D25" s="113">
        <f>SUM(E25:P25)</f>
        <v>0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</row>
    <row r="26" spans="1:17" ht="15.75">
      <c r="A26" s="114" t="s">
        <v>550</v>
      </c>
      <c r="B26" s="646">
        <v>8000</v>
      </c>
      <c r="C26" s="647" t="s">
        <v>372</v>
      </c>
      <c r="D26" s="113">
        <f>SUM(E26:P26)</f>
        <v>0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</row>
    <row r="27" spans="1:17" s="123" customFormat="1" ht="11.25" customHeight="1"/>
    <row r="28" spans="1:17">
      <c r="A28" s="124" t="s">
        <v>668</v>
      </c>
      <c r="B28" s="120" t="s">
        <v>669</v>
      </c>
      <c r="C28" s="112" t="s">
        <v>70</v>
      </c>
      <c r="D28" s="113">
        <f>SUM(E28:P28)</f>
        <v>0</v>
      </c>
      <c r="E28" s="121" t="s">
        <v>775</v>
      </c>
      <c r="F28" s="121" t="s">
        <v>775</v>
      </c>
      <c r="G28" s="121" t="s">
        <v>775</v>
      </c>
      <c r="H28" s="121" t="s">
        <v>775</v>
      </c>
      <c r="I28" s="121" t="s">
        <v>775</v>
      </c>
      <c r="J28" s="121" t="s">
        <v>775</v>
      </c>
      <c r="K28" s="121" t="s">
        <v>775</v>
      </c>
      <c r="L28" s="121" t="s">
        <v>775</v>
      </c>
      <c r="M28" s="121" t="s">
        <v>775</v>
      </c>
      <c r="N28" s="121" t="s">
        <v>775</v>
      </c>
      <c r="O28" s="121" t="s">
        <v>775</v>
      </c>
      <c r="P28" s="121" t="s">
        <v>775</v>
      </c>
    </row>
    <row r="29" spans="1:17" ht="14.25">
      <c r="A29" s="125"/>
      <c r="B29" s="120" t="s">
        <v>401</v>
      </c>
      <c r="C29" s="108" t="s">
        <v>400</v>
      </c>
      <c r="D29" s="113">
        <f t="shared" ref="D29:D34" si="6">SUM(E29:P29)</f>
        <v>0</v>
      </c>
      <c r="E29" s="122" t="s">
        <v>775</v>
      </c>
      <c r="F29" s="122" t="s">
        <v>775</v>
      </c>
      <c r="G29" s="122" t="s">
        <v>775</v>
      </c>
      <c r="H29" s="122" t="s">
        <v>775</v>
      </c>
      <c r="I29" s="122" t="s">
        <v>775</v>
      </c>
      <c r="J29" s="122" t="s">
        <v>775</v>
      </c>
      <c r="K29" s="122" t="s">
        <v>775</v>
      </c>
      <c r="L29" s="122" t="s">
        <v>775</v>
      </c>
      <c r="M29" s="122" t="s">
        <v>775</v>
      </c>
      <c r="N29" s="122" t="s">
        <v>775</v>
      </c>
      <c r="O29" s="122" t="s">
        <v>775</v>
      </c>
      <c r="P29" s="122" t="s">
        <v>775</v>
      </c>
    </row>
    <row r="30" spans="1:17" ht="15.75">
      <c r="A30" s="140">
        <v>8000</v>
      </c>
      <c r="B30" s="120" t="s">
        <v>9</v>
      </c>
      <c r="C30" s="108" t="s">
        <v>372</v>
      </c>
      <c r="D30" s="113">
        <f t="shared" si="6"/>
        <v>0</v>
      </c>
      <c r="E30" s="54" t="s">
        <v>775</v>
      </c>
      <c r="F30" s="54" t="s">
        <v>775</v>
      </c>
      <c r="G30" s="54" t="s">
        <v>775</v>
      </c>
      <c r="H30" s="54" t="s">
        <v>775</v>
      </c>
      <c r="I30" s="54" t="s">
        <v>775</v>
      </c>
      <c r="J30" s="54" t="s">
        <v>775</v>
      </c>
      <c r="K30" s="54" t="s">
        <v>775</v>
      </c>
      <c r="L30" s="54" t="s">
        <v>775</v>
      </c>
      <c r="M30" s="54" t="s">
        <v>775</v>
      </c>
      <c r="N30" s="54" t="s">
        <v>775</v>
      </c>
      <c r="O30" s="54" t="s">
        <v>775</v>
      </c>
      <c r="P30" s="54" t="s">
        <v>775</v>
      </c>
    </row>
    <row r="31" spans="1:17">
      <c r="A31" s="74">
        <v>9500</v>
      </c>
      <c r="B31" s="120" t="s">
        <v>10</v>
      </c>
      <c r="C31" s="108" t="s">
        <v>23</v>
      </c>
      <c r="D31" s="113">
        <f t="shared" si="6"/>
        <v>0</v>
      </c>
      <c r="E31" s="54" t="s">
        <v>775</v>
      </c>
      <c r="F31" s="54" t="s">
        <v>775</v>
      </c>
      <c r="G31" s="54" t="s">
        <v>775</v>
      </c>
      <c r="H31" s="54" t="s">
        <v>775</v>
      </c>
      <c r="I31" s="54" t="s">
        <v>775</v>
      </c>
      <c r="J31" s="54" t="s">
        <v>775</v>
      </c>
      <c r="K31" s="54" t="s">
        <v>775</v>
      </c>
      <c r="L31" s="54" t="s">
        <v>775</v>
      </c>
      <c r="M31" s="54" t="s">
        <v>775</v>
      </c>
      <c r="N31" s="54" t="s">
        <v>775</v>
      </c>
      <c r="O31" s="54" t="s">
        <v>775</v>
      </c>
      <c r="P31" s="54" t="s">
        <v>775</v>
      </c>
    </row>
    <row r="32" spans="1:17">
      <c r="A32" s="74">
        <v>10500</v>
      </c>
      <c r="B32" s="120" t="s">
        <v>12</v>
      </c>
      <c r="C32" s="108" t="s">
        <v>23</v>
      </c>
      <c r="D32" s="113">
        <f t="shared" si="6"/>
        <v>0</v>
      </c>
      <c r="E32" s="54" t="s">
        <v>775</v>
      </c>
      <c r="F32" s="54" t="s">
        <v>775</v>
      </c>
      <c r="G32" s="54" t="s">
        <v>775</v>
      </c>
      <c r="H32" s="54" t="s">
        <v>775</v>
      </c>
      <c r="I32" s="54" t="s">
        <v>775</v>
      </c>
      <c r="J32" s="54" t="s">
        <v>775</v>
      </c>
      <c r="K32" s="54" t="s">
        <v>775</v>
      </c>
      <c r="L32" s="54" t="s">
        <v>775</v>
      </c>
      <c r="M32" s="54" t="s">
        <v>775</v>
      </c>
      <c r="N32" s="54" t="s">
        <v>775</v>
      </c>
      <c r="O32" s="54" t="s">
        <v>775</v>
      </c>
      <c r="P32" s="54" t="s">
        <v>775</v>
      </c>
    </row>
    <row r="33" spans="1:16">
      <c r="A33" s="74">
        <v>6000</v>
      </c>
      <c r="B33" s="120" t="s">
        <v>11</v>
      </c>
      <c r="C33" s="108" t="s">
        <v>23</v>
      </c>
      <c r="D33" s="113"/>
      <c r="E33" s="54" t="s">
        <v>775</v>
      </c>
      <c r="F33" s="54" t="s">
        <v>775</v>
      </c>
      <c r="G33" s="54" t="s">
        <v>775</v>
      </c>
      <c r="H33" s="54" t="s">
        <v>775</v>
      </c>
      <c r="I33" s="54" t="s">
        <v>775</v>
      </c>
      <c r="J33" s="54" t="s">
        <v>775</v>
      </c>
      <c r="K33" s="54" t="s">
        <v>775</v>
      </c>
      <c r="L33" s="54" t="s">
        <v>775</v>
      </c>
      <c r="M33" s="54" t="s">
        <v>775</v>
      </c>
      <c r="N33" s="54" t="s">
        <v>775</v>
      </c>
      <c r="O33" s="54" t="s">
        <v>775</v>
      </c>
      <c r="P33" s="54" t="s">
        <v>775</v>
      </c>
    </row>
    <row r="34" spans="1:16" ht="15.75">
      <c r="A34" s="75">
        <v>6000</v>
      </c>
      <c r="B34" s="120" t="s">
        <v>402</v>
      </c>
      <c r="C34" s="108" t="s">
        <v>403</v>
      </c>
      <c r="D34" s="113">
        <f t="shared" si="6"/>
        <v>0</v>
      </c>
      <c r="E34" s="54" t="s">
        <v>775</v>
      </c>
      <c r="F34" s="54" t="s">
        <v>775</v>
      </c>
      <c r="G34" s="54" t="s">
        <v>775</v>
      </c>
      <c r="H34" s="54" t="s">
        <v>775</v>
      </c>
      <c r="I34" s="54" t="s">
        <v>775</v>
      </c>
      <c r="J34" s="54" t="s">
        <v>775</v>
      </c>
      <c r="K34" s="54" t="s">
        <v>775</v>
      </c>
      <c r="L34" s="54" t="s">
        <v>775</v>
      </c>
      <c r="M34" s="54" t="s">
        <v>775</v>
      </c>
      <c r="N34" s="54" t="s">
        <v>775</v>
      </c>
      <c r="O34" s="54" t="s">
        <v>775</v>
      </c>
      <c r="P34" s="54" t="s">
        <v>775</v>
      </c>
    </row>
    <row r="35" spans="1:16" s="123" customFormat="1"/>
    <row r="36" spans="1:16">
      <c r="A36" s="126" t="s">
        <v>671</v>
      </c>
      <c r="B36" s="127" t="s">
        <v>670</v>
      </c>
      <c r="C36" s="112" t="s">
        <v>70</v>
      </c>
      <c r="D36" s="113">
        <f>SUM(E36:P36)</f>
        <v>0</v>
      </c>
      <c r="E36" s="54" t="s">
        <v>775</v>
      </c>
      <c r="F36" s="54" t="s">
        <v>775</v>
      </c>
      <c r="G36" s="54" t="s">
        <v>775</v>
      </c>
      <c r="H36" s="54" t="s">
        <v>775</v>
      </c>
      <c r="I36" s="54" t="s">
        <v>775</v>
      </c>
      <c r="J36" s="54" t="s">
        <v>775</v>
      </c>
      <c r="K36" s="54" t="s">
        <v>775</v>
      </c>
      <c r="L36" s="54" t="s">
        <v>775</v>
      </c>
      <c r="M36" s="54" t="s">
        <v>775</v>
      </c>
      <c r="N36" s="54" t="s">
        <v>775</v>
      </c>
      <c r="O36" s="54" t="s">
        <v>775</v>
      </c>
      <c r="P36" s="54" t="s">
        <v>775</v>
      </c>
    </row>
    <row r="37" spans="1:16">
      <c r="A37" s="126" t="s">
        <v>672</v>
      </c>
      <c r="B37" s="127"/>
      <c r="C37" s="112" t="s">
        <v>70</v>
      </c>
      <c r="D37" s="113">
        <f>SUM(E37:P37)</f>
        <v>0</v>
      </c>
      <c r="E37" s="54" t="s">
        <v>775</v>
      </c>
      <c r="F37" s="54" t="s">
        <v>775</v>
      </c>
      <c r="G37" s="54" t="s">
        <v>775</v>
      </c>
      <c r="H37" s="54" t="s">
        <v>775</v>
      </c>
      <c r="I37" s="54" t="s">
        <v>775</v>
      </c>
      <c r="J37" s="54" t="s">
        <v>775</v>
      </c>
      <c r="K37" s="54" t="s">
        <v>775</v>
      </c>
      <c r="L37" s="54" t="s">
        <v>775</v>
      </c>
      <c r="M37" s="54" t="s">
        <v>775</v>
      </c>
      <c r="N37" s="54" t="s">
        <v>775</v>
      </c>
      <c r="O37" s="54" t="s">
        <v>775</v>
      </c>
      <c r="P37" s="54" t="s">
        <v>775</v>
      </c>
    </row>
    <row r="38" spans="1:16">
      <c r="A38" s="126" t="s">
        <v>673</v>
      </c>
      <c r="B38" s="127"/>
      <c r="C38" s="112" t="s">
        <v>70</v>
      </c>
      <c r="D38" s="113">
        <f>SUM(E38:P38)</f>
        <v>0</v>
      </c>
      <c r="E38" s="54" t="s">
        <v>775</v>
      </c>
      <c r="F38" s="54" t="s">
        <v>775</v>
      </c>
      <c r="G38" s="54" t="s">
        <v>775</v>
      </c>
      <c r="H38" s="54" t="s">
        <v>775</v>
      </c>
      <c r="I38" s="54" t="s">
        <v>775</v>
      </c>
      <c r="J38" s="54" t="s">
        <v>775</v>
      </c>
      <c r="K38" s="54" t="s">
        <v>775</v>
      </c>
      <c r="L38" s="54" t="s">
        <v>775</v>
      </c>
      <c r="M38" s="54" t="s">
        <v>775</v>
      </c>
      <c r="N38" s="54" t="s">
        <v>775</v>
      </c>
      <c r="O38" s="54" t="s">
        <v>775</v>
      </c>
      <c r="P38" s="54" t="s">
        <v>775</v>
      </c>
    </row>
    <row r="39" spans="1:16">
      <c r="A39" s="853" t="s">
        <v>16</v>
      </c>
      <c r="B39" s="128"/>
      <c r="C39" s="112" t="s">
        <v>70</v>
      </c>
      <c r="D39" s="113">
        <f>SUM(E39:P39)</f>
        <v>0</v>
      </c>
      <c r="E39" s="54" t="s">
        <v>775</v>
      </c>
      <c r="F39" s="54" t="s">
        <v>775</v>
      </c>
      <c r="G39" s="54" t="s">
        <v>775</v>
      </c>
      <c r="H39" s="54" t="s">
        <v>775</v>
      </c>
      <c r="I39" s="54" t="s">
        <v>775</v>
      </c>
      <c r="J39" s="54" t="s">
        <v>775</v>
      </c>
      <c r="K39" s="54" t="s">
        <v>775</v>
      </c>
      <c r="L39" s="54" t="s">
        <v>775</v>
      </c>
      <c r="M39" s="54" t="s">
        <v>775</v>
      </c>
      <c r="N39" s="54" t="s">
        <v>775</v>
      </c>
      <c r="O39" s="54" t="s">
        <v>775</v>
      </c>
      <c r="P39" s="54" t="s">
        <v>775</v>
      </c>
    </row>
    <row r="40" spans="1:16">
      <c r="A40" s="853"/>
      <c r="B40" s="128"/>
      <c r="C40" s="108" t="s">
        <v>7</v>
      </c>
      <c r="D40" s="129">
        <f t="shared" ref="D40" si="7">IF(D36=0,0,D39/D36)</f>
        <v>0</v>
      </c>
      <c r="E40" s="129" t="s">
        <v>775</v>
      </c>
      <c r="F40" s="129" t="s">
        <v>775</v>
      </c>
      <c r="G40" s="129" t="s">
        <v>775</v>
      </c>
      <c r="H40" s="129" t="s">
        <v>775</v>
      </c>
      <c r="I40" s="129" t="s">
        <v>775</v>
      </c>
      <c r="J40" s="129" t="s">
        <v>775</v>
      </c>
      <c r="K40" s="129" t="s">
        <v>775</v>
      </c>
      <c r="L40" s="129" t="s">
        <v>775</v>
      </c>
      <c r="M40" s="129" t="s">
        <v>775</v>
      </c>
      <c r="N40" s="129" t="s">
        <v>775</v>
      </c>
      <c r="O40" s="129" t="s">
        <v>775</v>
      </c>
      <c r="P40" s="129" t="s">
        <v>775</v>
      </c>
    </row>
    <row r="41" spans="1:16" ht="20.25">
      <c r="A41" s="852" t="s">
        <v>404</v>
      </c>
      <c r="B41" s="130" t="s">
        <v>394</v>
      </c>
      <c r="C41" s="112" t="s">
        <v>70</v>
      </c>
      <c r="D41" s="131">
        <f t="shared" ref="D41:D46" si="8">SUM(E41:P41)</f>
        <v>0</v>
      </c>
      <c r="E41" s="113" t="s">
        <v>775</v>
      </c>
      <c r="F41" s="113" t="s">
        <v>775</v>
      </c>
      <c r="G41" s="113" t="s">
        <v>775</v>
      </c>
      <c r="H41" s="113" t="s">
        <v>775</v>
      </c>
      <c r="I41" s="113" t="s">
        <v>775</v>
      </c>
      <c r="J41" s="113" t="s">
        <v>775</v>
      </c>
      <c r="K41" s="113" t="s">
        <v>775</v>
      </c>
      <c r="L41" s="113" t="s">
        <v>775</v>
      </c>
      <c r="M41" s="113" t="s">
        <v>775</v>
      </c>
      <c r="N41" s="113" t="s">
        <v>775</v>
      </c>
      <c r="O41" s="113" t="s">
        <v>775</v>
      </c>
      <c r="P41" s="113" t="s">
        <v>775</v>
      </c>
    </row>
    <row r="42" spans="1:16">
      <c r="A42" s="852"/>
      <c r="B42" s="127" t="s">
        <v>675</v>
      </c>
      <c r="C42" s="112" t="s">
        <v>70</v>
      </c>
      <c r="D42" s="113">
        <f t="shared" si="8"/>
        <v>0</v>
      </c>
      <c r="E42" s="54" t="s">
        <v>775</v>
      </c>
      <c r="F42" s="54" t="s">
        <v>775</v>
      </c>
      <c r="G42" s="54" t="s">
        <v>775</v>
      </c>
      <c r="H42" s="54" t="s">
        <v>775</v>
      </c>
      <c r="I42" s="54" t="s">
        <v>775</v>
      </c>
      <c r="J42" s="54" t="s">
        <v>775</v>
      </c>
      <c r="K42" s="54" t="s">
        <v>775</v>
      </c>
      <c r="L42" s="54" t="s">
        <v>775</v>
      </c>
      <c r="M42" s="54" t="s">
        <v>775</v>
      </c>
      <c r="N42" s="54" t="s">
        <v>775</v>
      </c>
      <c r="O42" s="54" t="s">
        <v>775</v>
      </c>
      <c r="P42" s="54" t="s">
        <v>775</v>
      </c>
    </row>
    <row r="43" spans="1:16">
      <c r="A43" s="852"/>
      <c r="B43" s="127" t="s">
        <v>674</v>
      </c>
      <c r="C43" s="112" t="s">
        <v>70</v>
      </c>
      <c r="D43" s="131">
        <f t="shared" si="8"/>
        <v>0</v>
      </c>
      <c r="E43" s="122" t="s">
        <v>775</v>
      </c>
      <c r="F43" s="122" t="s">
        <v>775</v>
      </c>
      <c r="G43" s="122" t="s">
        <v>775</v>
      </c>
      <c r="H43" s="122" t="s">
        <v>775</v>
      </c>
      <c r="I43" s="122" t="s">
        <v>775</v>
      </c>
      <c r="J43" s="122" t="s">
        <v>775</v>
      </c>
      <c r="K43" s="122" t="s">
        <v>775</v>
      </c>
      <c r="L43" s="122" t="s">
        <v>775</v>
      </c>
      <c r="M43" s="122" t="s">
        <v>775</v>
      </c>
      <c r="N43" s="122" t="s">
        <v>775</v>
      </c>
      <c r="O43" s="122" t="s">
        <v>775</v>
      </c>
      <c r="P43" s="122" t="s">
        <v>775</v>
      </c>
    </row>
    <row r="44" spans="1:16">
      <c r="A44" s="852" t="s">
        <v>408</v>
      </c>
      <c r="B44" s="132" t="s">
        <v>405</v>
      </c>
      <c r="C44" s="112" t="s">
        <v>70</v>
      </c>
      <c r="D44" s="113">
        <f t="shared" si="8"/>
        <v>0</v>
      </c>
      <c r="E44" s="113" t="s">
        <v>775</v>
      </c>
      <c r="F44" s="113" t="s">
        <v>775</v>
      </c>
      <c r="G44" s="113" t="s">
        <v>775</v>
      </c>
      <c r="H44" s="113" t="s">
        <v>775</v>
      </c>
      <c r="I44" s="113" t="s">
        <v>775</v>
      </c>
      <c r="J44" s="113" t="s">
        <v>775</v>
      </c>
      <c r="K44" s="113" t="s">
        <v>775</v>
      </c>
      <c r="L44" s="113" t="s">
        <v>775</v>
      </c>
      <c r="M44" s="113" t="s">
        <v>775</v>
      </c>
      <c r="N44" s="113" t="s">
        <v>775</v>
      </c>
      <c r="O44" s="113" t="s">
        <v>775</v>
      </c>
      <c r="P44" s="113" t="s">
        <v>775</v>
      </c>
    </row>
    <row r="45" spans="1:16">
      <c r="A45" s="852"/>
      <c r="B45" s="132" t="s">
        <v>406</v>
      </c>
      <c r="C45" s="112" t="s">
        <v>70</v>
      </c>
      <c r="D45" s="113">
        <f t="shared" si="8"/>
        <v>0</v>
      </c>
      <c r="E45" s="54" t="s">
        <v>775</v>
      </c>
      <c r="F45" s="54" t="s">
        <v>775</v>
      </c>
      <c r="G45" s="54" t="s">
        <v>775</v>
      </c>
      <c r="H45" s="54" t="s">
        <v>775</v>
      </c>
      <c r="I45" s="54" t="s">
        <v>775</v>
      </c>
      <c r="J45" s="54" t="s">
        <v>775</v>
      </c>
      <c r="K45" s="54" t="s">
        <v>775</v>
      </c>
      <c r="L45" s="54" t="s">
        <v>775</v>
      </c>
      <c r="M45" s="54" t="s">
        <v>775</v>
      </c>
      <c r="N45" s="54" t="s">
        <v>775</v>
      </c>
      <c r="O45" s="54" t="s">
        <v>775</v>
      </c>
      <c r="P45" s="54" t="s">
        <v>775</v>
      </c>
    </row>
    <row r="46" spans="1:16">
      <c r="A46" s="852"/>
      <c r="B46" s="132" t="s">
        <v>407</v>
      </c>
      <c r="C46" s="112" t="s">
        <v>70</v>
      </c>
      <c r="D46" s="113">
        <f t="shared" si="8"/>
        <v>0</v>
      </c>
      <c r="E46" s="54" t="s">
        <v>775</v>
      </c>
      <c r="F46" s="54" t="s">
        <v>775</v>
      </c>
      <c r="G46" s="54" t="s">
        <v>775</v>
      </c>
      <c r="H46" s="54" t="s">
        <v>775</v>
      </c>
      <c r="I46" s="54" t="s">
        <v>775</v>
      </c>
      <c r="J46" s="54" t="s">
        <v>775</v>
      </c>
      <c r="K46" s="54" t="s">
        <v>775</v>
      </c>
      <c r="L46" s="54" t="s">
        <v>775</v>
      </c>
      <c r="M46" s="54" t="s">
        <v>775</v>
      </c>
      <c r="N46" s="54" t="s">
        <v>775</v>
      </c>
      <c r="O46" s="54" t="s">
        <v>775</v>
      </c>
      <c r="P46" s="54" t="s">
        <v>775</v>
      </c>
    </row>
    <row r="47" spans="1:16">
      <c r="A47" s="851" t="s">
        <v>745</v>
      </c>
      <c r="B47" s="208" t="s">
        <v>395</v>
      </c>
      <c r="C47" s="112" t="s">
        <v>164</v>
      </c>
      <c r="D47" s="120"/>
      <c r="E47" s="54" t="s">
        <v>775</v>
      </c>
      <c r="F47" s="54" t="s">
        <v>775</v>
      </c>
      <c r="G47" s="54" t="s">
        <v>775</v>
      </c>
      <c r="H47" s="54" t="s">
        <v>775</v>
      </c>
      <c r="I47" s="54" t="s">
        <v>775</v>
      </c>
      <c r="J47" s="54" t="s">
        <v>775</v>
      </c>
      <c r="K47" s="54" t="s">
        <v>775</v>
      </c>
      <c r="L47" s="54" t="s">
        <v>775</v>
      </c>
      <c r="M47" s="54" t="s">
        <v>775</v>
      </c>
      <c r="N47" s="54" t="s">
        <v>775</v>
      </c>
      <c r="O47" s="54" t="s">
        <v>775</v>
      </c>
      <c r="P47" s="54" t="s">
        <v>775</v>
      </c>
    </row>
    <row r="48" spans="1:16">
      <c r="A48" s="851"/>
      <c r="B48" s="634" t="s">
        <v>396</v>
      </c>
      <c r="C48" s="112" t="s">
        <v>164</v>
      </c>
      <c r="D48" s="111"/>
      <c r="E48" s="54" t="s">
        <v>775</v>
      </c>
      <c r="F48" s="54" t="s">
        <v>775</v>
      </c>
      <c r="G48" s="54" t="s">
        <v>775</v>
      </c>
      <c r="H48" s="54" t="s">
        <v>775</v>
      </c>
      <c r="I48" s="54" t="s">
        <v>775</v>
      </c>
      <c r="J48" s="54" t="s">
        <v>775</v>
      </c>
      <c r="K48" s="54" t="s">
        <v>775</v>
      </c>
      <c r="L48" s="54" t="s">
        <v>775</v>
      </c>
      <c r="M48" s="54" t="s">
        <v>775</v>
      </c>
      <c r="N48" s="54" t="s">
        <v>775</v>
      </c>
      <c r="O48" s="54" t="s">
        <v>775</v>
      </c>
      <c r="P48" s="54" t="s">
        <v>775</v>
      </c>
    </row>
    <row r="49" spans="1:16">
      <c r="A49" s="233"/>
      <c r="B49" s="635"/>
      <c r="C49" s="117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</row>
    <row r="50" spans="1:16">
      <c r="A50" s="233"/>
      <c r="B50" s="635"/>
      <c r="C50" s="117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</row>
    <row r="51" spans="1:16">
      <c r="B51" s="134" t="str">
        <f>Разходи!A91</f>
        <v>Финансов директор:</v>
      </c>
      <c r="C51" s="104"/>
      <c r="G51" s="135" t="str">
        <f>Разходи!E91</f>
        <v>Изп. директор:</v>
      </c>
      <c r="I51" s="136"/>
      <c r="J51" s="136"/>
    </row>
    <row r="52" spans="1:16">
      <c r="A52" s="133"/>
      <c r="C52" s="137" t="str">
        <f>Разходи!$B$93</f>
        <v>/ Даниел Бойчев /</v>
      </c>
      <c r="G52" s="136"/>
      <c r="H52" s="138" t="str">
        <f>Разходи!$F$93</f>
        <v>/ Л.Спасов /</v>
      </c>
      <c r="I52" s="138"/>
      <c r="J52" s="138"/>
    </row>
    <row r="53" spans="1:16">
      <c r="A53" s="133"/>
      <c r="B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6" hidden="1">
      <c r="A54" s="133"/>
      <c r="B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6" hidden="1">
      <c r="A55" s="133"/>
      <c r="B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6" hidden="1">
      <c r="A56" s="133"/>
      <c r="B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6" hidden="1">
      <c r="A57" s="133"/>
      <c r="B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6" hidden="1">
      <c r="A58" s="133"/>
      <c r="B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6" hidden="1">
      <c r="A59" s="133"/>
      <c r="B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6" hidden="1">
      <c r="A60" s="133"/>
      <c r="B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6" hidden="1">
      <c r="A61" s="133"/>
      <c r="B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idden="1">
      <c r="A62" s="133"/>
      <c r="B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hidden="1">
      <c r="A63" s="133"/>
      <c r="B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hidden="1">
      <c r="A64" s="133"/>
      <c r="B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1:16" hidden="1">
      <c r="A65" s="133"/>
      <c r="B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idden="1">
      <c r="A66" s="133"/>
      <c r="B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1:16" hidden="1">
      <c r="A67" s="133"/>
      <c r="B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1:16" hidden="1">
      <c r="A68" s="133"/>
      <c r="B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1:16" hidden="1">
      <c r="A69" s="133"/>
      <c r="B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</row>
    <row r="70" spans="1:16" hidden="1">
      <c r="A70" s="133"/>
      <c r="B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</row>
    <row r="71" spans="1:16" hidden="1">
      <c r="A71" s="133"/>
      <c r="B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</row>
    <row r="72" spans="1:16" hidden="1">
      <c r="A72" s="133"/>
      <c r="B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</row>
    <row r="73" spans="1:16" hidden="1">
      <c r="A73" s="133"/>
      <c r="B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</row>
    <row r="74" spans="1:16" hidden="1">
      <c r="A74" s="133"/>
      <c r="B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hidden="1">
      <c r="A75" s="133"/>
      <c r="B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</row>
    <row r="76" spans="1:16" hidden="1">
      <c r="A76" s="133"/>
      <c r="B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</row>
    <row r="77" spans="1:16" hidden="1">
      <c r="A77" s="133"/>
      <c r="B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1:16" hidden="1">
      <c r="A78" s="133"/>
      <c r="B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1:16" hidden="1">
      <c r="A79" s="133"/>
      <c r="B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idden="1">
      <c r="A80" s="133"/>
      <c r="B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1:16" hidden="1">
      <c r="A81" s="133"/>
      <c r="B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16" hidden="1">
      <c r="A82" s="133"/>
      <c r="B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1:16" hidden="1">
      <c r="A83" s="133"/>
      <c r="B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1:16" hidden="1">
      <c r="A84" s="133"/>
      <c r="B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1:16" hidden="1">
      <c r="A85" s="133"/>
      <c r="B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16" hidden="1">
      <c r="A86" s="133"/>
      <c r="B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</row>
    <row r="87" spans="1:16" hidden="1">
      <c r="A87" s="133"/>
      <c r="B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</row>
    <row r="88" spans="1:16" hidden="1">
      <c r="A88" s="133"/>
      <c r="B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</row>
    <row r="89" spans="1:16" hidden="1">
      <c r="A89" s="133"/>
      <c r="B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16" hidden="1">
      <c r="A90" s="133"/>
      <c r="B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</row>
    <row r="91" spans="1:16" hidden="1">
      <c r="A91" s="133"/>
      <c r="B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</row>
    <row r="92" spans="1:16" hidden="1">
      <c r="A92" s="133"/>
      <c r="B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</row>
    <row r="93" spans="1:16" hidden="1">
      <c r="A93" s="133"/>
      <c r="B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</row>
    <row r="94" spans="1:16" hidden="1">
      <c r="A94" s="133"/>
      <c r="B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</row>
    <row r="95" spans="1:16" hidden="1">
      <c r="A95" s="133"/>
      <c r="B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</row>
    <row r="96" spans="1:16" hidden="1">
      <c r="A96" s="133"/>
      <c r="B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</row>
    <row r="97" spans="1:16" hidden="1">
      <c r="A97" s="133"/>
      <c r="B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</row>
    <row r="98" spans="1:16" hidden="1">
      <c r="A98" s="133"/>
      <c r="B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</row>
    <row r="99" spans="1:16" hidden="1">
      <c r="A99" s="133"/>
      <c r="B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</row>
    <row r="100" spans="1:16" hidden="1">
      <c r="A100" s="133"/>
      <c r="B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</row>
    <row r="101" spans="1:16" hidden="1">
      <c r="A101" s="133"/>
      <c r="B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</row>
    <row r="102" spans="1:16" hidden="1">
      <c r="A102" s="133"/>
      <c r="B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</row>
    <row r="103" spans="1:16" hidden="1">
      <c r="A103" s="133"/>
      <c r="B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</row>
    <row r="104" spans="1:16" hidden="1">
      <c r="A104" s="133"/>
      <c r="B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</row>
    <row r="105" spans="1:16" hidden="1">
      <c r="A105" s="133"/>
      <c r="B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</row>
    <row r="106" spans="1:16" hidden="1">
      <c r="A106" s="133"/>
      <c r="B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</row>
    <row r="107" spans="1:16" hidden="1">
      <c r="A107" s="133"/>
      <c r="B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</row>
    <row r="108" spans="1:16" hidden="1">
      <c r="A108" s="133"/>
      <c r="B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</row>
    <row r="109" spans="1:16" hidden="1">
      <c r="A109" s="133"/>
      <c r="B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</row>
    <row r="110" spans="1:16" hidden="1">
      <c r="A110" s="133"/>
      <c r="B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</row>
    <row r="111" spans="1:16" hidden="1">
      <c r="A111" s="133"/>
      <c r="B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</row>
    <row r="112" spans="1:16" hidden="1">
      <c r="A112" s="133"/>
      <c r="B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</row>
    <row r="113" spans="1:16" hidden="1">
      <c r="A113" s="133"/>
      <c r="B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</row>
    <row r="114" spans="1:16" hidden="1">
      <c r="A114" s="133"/>
      <c r="B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</row>
    <row r="115" spans="1:16" hidden="1">
      <c r="A115" s="133"/>
      <c r="B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</row>
    <row r="116" spans="1:16" hidden="1">
      <c r="A116" s="133"/>
      <c r="B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</row>
    <row r="117" spans="1:16" hidden="1">
      <c r="A117" s="133"/>
      <c r="B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</row>
    <row r="118" spans="1:16" hidden="1">
      <c r="A118" s="133"/>
      <c r="B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</row>
    <row r="119" spans="1:16" hidden="1">
      <c r="A119" s="133"/>
      <c r="B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</row>
    <row r="120" spans="1:16" hidden="1">
      <c r="A120" s="133"/>
      <c r="B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</row>
    <row r="121" spans="1:16" hidden="1">
      <c r="A121" s="133"/>
      <c r="B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</row>
    <row r="122" spans="1:16" hidden="1">
      <c r="A122" s="133"/>
      <c r="B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</row>
    <row r="123" spans="1:16" hidden="1">
      <c r="A123" s="133"/>
      <c r="B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</row>
    <row r="124" spans="1:16" hidden="1">
      <c r="A124" s="133"/>
      <c r="B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</row>
    <row r="125" spans="1:16" hidden="1">
      <c r="A125" s="133"/>
      <c r="B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</row>
    <row r="126" spans="1:16" hidden="1">
      <c r="A126" s="133"/>
      <c r="B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</row>
    <row r="127" spans="1:16" hidden="1">
      <c r="A127" s="133"/>
      <c r="B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</row>
    <row r="128" spans="1:16" hidden="1">
      <c r="A128" s="133"/>
      <c r="B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</row>
    <row r="129" spans="1:16" hidden="1">
      <c r="A129" s="133"/>
      <c r="B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</row>
    <row r="130" spans="1:16" hidden="1">
      <c r="A130" s="133"/>
      <c r="B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</row>
    <row r="131" spans="1:16" hidden="1">
      <c r="A131" s="133"/>
      <c r="B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</row>
    <row r="132" spans="1:16" hidden="1">
      <c r="A132" s="133"/>
      <c r="B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</row>
    <row r="133" spans="1:16" hidden="1">
      <c r="A133" s="133"/>
      <c r="B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</row>
    <row r="134" spans="1:16" hidden="1">
      <c r="A134" s="133"/>
      <c r="B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</row>
    <row r="135" spans="1:16" hidden="1">
      <c r="A135" s="133"/>
      <c r="B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</row>
    <row r="136" spans="1:16" hidden="1">
      <c r="A136" s="133"/>
      <c r="B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</row>
    <row r="137" spans="1:16" hidden="1">
      <c r="A137" s="133"/>
      <c r="B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</row>
    <row r="138" spans="1:16" hidden="1">
      <c r="A138" s="133"/>
      <c r="B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</row>
    <row r="139" spans="1:16" hidden="1">
      <c r="A139" s="133"/>
      <c r="B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</row>
    <row r="140" spans="1:16" hidden="1">
      <c r="A140" s="133"/>
      <c r="B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</row>
    <row r="141" spans="1:16" hidden="1">
      <c r="A141" s="133"/>
      <c r="B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</row>
    <row r="142" spans="1:16" hidden="1">
      <c r="A142" s="133"/>
      <c r="B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</row>
    <row r="143" spans="1:16" hidden="1">
      <c r="A143" s="133"/>
      <c r="B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</row>
    <row r="144" spans="1:16" hidden="1">
      <c r="A144" s="133"/>
      <c r="B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</row>
    <row r="145" spans="1:16" hidden="1">
      <c r="A145" s="133"/>
      <c r="B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</row>
    <row r="146" spans="1:16" hidden="1">
      <c r="A146" s="133"/>
      <c r="B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</row>
    <row r="147" spans="1:16" hidden="1">
      <c r="A147" s="133"/>
      <c r="B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</row>
    <row r="148" spans="1:16" hidden="1">
      <c r="A148" s="133"/>
      <c r="B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</row>
    <row r="149" spans="1:16" hidden="1">
      <c r="A149" s="133"/>
      <c r="B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</row>
  </sheetData>
  <dataConsolidate/>
  <mergeCells count="13">
    <mergeCell ref="A47:A48"/>
    <mergeCell ref="A44:A46"/>
    <mergeCell ref="A41:A43"/>
    <mergeCell ref="A39:A40"/>
    <mergeCell ref="A23:A24"/>
    <mergeCell ref="A1:C1"/>
    <mergeCell ref="A2:C2"/>
    <mergeCell ref="A12:A14"/>
    <mergeCell ref="A15:A17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showZeros="0" zoomScale="115" zoomScaleNormal="115" workbookViewId="0">
      <selection sqref="A1:I93"/>
    </sheetView>
  </sheetViews>
  <sheetFormatPr defaultColWidth="0" defaultRowHeight="12.75" zeroHeight="1"/>
  <cols>
    <col min="1" max="1" width="4.5703125" style="133" customWidth="1"/>
    <col min="2" max="2" width="34.42578125" style="133" customWidth="1"/>
    <col min="3" max="3" width="7.5703125" style="107" bestFit="1" customWidth="1"/>
    <col min="4" max="4" width="9" style="107" customWidth="1"/>
    <col min="5" max="5" width="9.140625" style="107" customWidth="1"/>
    <col min="6" max="6" width="9.5703125" style="107" customWidth="1"/>
    <col min="7" max="8" width="9" style="107" customWidth="1"/>
    <col min="9" max="9" width="11.5703125" style="107" customWidth="1"/>
    <col min="10" max="10" width="9.42578125" style="675" customWidth="1"/>
    <col min="11" max="16384" width="0" style="133" hidden="1"/>
  </cols>
  <sheetData>
    <row r="1" spans="1:10">
      <c r="B1" s="703">
        <v>1</v>
      </c>
      <c r="C1" s="703"/>
      <c r="I1" s="134" t="s">
        <v>679</v>
      </c>
    </row>
    <row r="2" spans="1:10">
      <c r="B2" s="704" t="s">
        <v>386</v>
      </c>
      <c r="C2" s="704"/>
    </row>
    <row r="3" spans="1:10">
      <c r="A3" s="152"/>
      <c r="B3" s="704" t="str">
        <f>'ТИП-ПРОИЗ'!$B$3:$C$3</f>
        <v>ТЕЦ "Бобов дол" АД</v>
      </c>
      <c r="C3" s="704"/>
      <c r="D3" s="152"/>
      <c r="F3" s="152"/>
      <c r="H3" s="152"/>
      <c r="I3" s="152"/>
    </row>
    <row r="4" spans="1:10" ht="12.75" customHeight="1" thickBot="1">
      <c r="A4" s="160"/>
      <c r="B4" s="160"/>
      <c r="C4" s="160"/>
      <c r="D4" s="160"/>
      <c r="E4" s="160"/>
      <c r="F4" s="160"/>
      <c r="G4" s="160"/>
      <c r="H4" s="160"/>
      <c r="I4" s="160"/>
    </row>
    <row r="5" spans="1:10" ht="13.5" thickTop="1">
      <c r="A5" s="697" t="s">
        <v>0</v>
      </c>
      <c r="B5" s="699" t="s">
        <v>1</v>
      </c>
      <c r="C5" s="699" t="s">
        <v>2</v>
      </c>
      <c r="D5" s="701">
        <f>'ТИП-ПРОИЗ'!E6</f>
        <v>2022.0000000000039</v>
      </c>
      <c r="E5" s="701"/>
      <c r="F5" s="701"/>
      <c r="G5" s="705">
        <f>'ТИП-ПРОИЗ'!F6</f>
        <v>7.2023000000000001</v>
      </c>
      <c r="H5" s="706"/>
      <c r="I5" s="707"/>
    </row>
    <row r="6" spans="1:10">
      <c r="A6" s="698"/>
      <c r="B6" s="700"/>
      <c r="C6" s="700"/>
      <c r="D6" s="161" t="s">
        <v>250</v>
      </c>
      <c r="E6" s="161" t="s">
        <v>85</v>
      </c>
      <c r="F6" s="162" t="s">
        <v>152</v>
      </c>
      <c r="G6" s="161" t="s">
        <v>250</v>
      </c>
      <c r="H6" s="161" t="s">
        <v>85</v>
      </c>
      <c r="I6" s="504" t="s">
        <v>152</v>
      </c>
    </row>
    <row r="7" spans="1:10">
      <c r="A7" s="163">
        <v>1</v>
      </c>
      <c r="B7" s="164">
        <v>2</v>
      </c>
      <c r="C7" s="164">
        <v>3</v>
      </c>
      <c r="D7" s="164">
        <v>4</v>
      </c>
      <c r="E7" s="164">
        <v>5</v>
      </c>
      <c r="F7" s="164" t="s">
        <v>80</v>
      </c>
      <c r="G7" s="164">
        <v>7</v>
      </c>
      <c r="H7" s="164">
        <v>8</v>
      </c>
      <c r="I7" s="165" t="s">
        <v>79</v>
      </c>
    </row>
    <row r="8" spans="1:10">
      <c r="A8" s="166" t="s">
        <v>133</v>
      </c>
      <c r="B8" s="167" t="s">
        <v>151</v>
      </c>
      <c r="C8" s="168" t="s">
        <v>3</v>
      </c>
      <c r="D8" s="131" t="s">
        <v>775</v>
      </c>
      <c r="E8" s="131" t="s">
        <v>775</v>
      </c>
      <c r="F8" s="169" t="s">
        <v>775</v>
      </c>
      <c r="G8" s="131" t="s">
        <v>775</v>
      </c>
      <c r="H8" s="131" t="s">
        <v>775</v>
      </c>
      <c r="I8" s="170" t="s">
        <v>775</v>
      </c>
      <c r="J8" s="676"/>
    </row>
    <row r="9" spans="1:10">
      <c r="A9" s="171" t="s">
        <v>143</v>
      </c>
      <c r="B9" s="172" t="s">
        <v>39</v>
      </c>
      <c r="C9" s="173" t="s">
        <v>3</v>
      </c>
      <c r="D9" s="174" t="s">
        <v>775</v>
      </c>
      <c r="E9" s="174" t="s">
        <v>775</v>
      </c>
      <c r="F9" s="175" t="s">
        <v>775</v>
      </c>
      <c r="G9" s="174" t="s">
        <v>775</v>
      </c>
      <c r="H9" s="174" t="s">
        <v>775</v>
      </c>
      <c r="I9" s="176" t="s">
        <v>775</v>
      </c>
      <c r="J9" s="676"/>
    </row>
    <row r="10" spans="1:10" ht="25.5">
      <c r="A10" s="166" t="s">
        <v>103</v>
      </c>
      <c r="B10" s="177" t="s">
        <v>173</v>
      </c>
      <c r="C10" s="178" t="s">
        <v>3</v>
      </c>
      <c r="D10" s="131" t="s">
        <v>775</v>
      </c>
      <c r="E10" s="131" t="s">
        <v>775</v>
      </c>
      <c r="F10" s="169" t="s">
        <v>775</v>
      </c>
      <c r="G10" s="131" t="s">
        <v>775</v>
      </c>
      <c r="H10" s="131" t="s">
        <v>775</v>
      </c>
      <c r="I10" s="170" t="s">
        <v>775</v>
      </c>
      <c r="J10" s="676"/>
    </row>
    <row r="11" spans="1:10">
      <c r="A11" s="179" t="s">
        <v>144</v>
      </c>
      <c r="B11" s="180" t="s">
        <v>169</v>
      </c>
      <c r="C11" s="181" t="s">
        <v>3</v>
      </c>
      <c r="D11" s="131" t="s">
        <v>775</v>
      </c>
      <c r="E11" s="131" t="s">
        <v>775</v>
      </c>
      <c r="F11" s="131" t="s">
        <v>775</v>
      </c>
      <c r="G11" s="131" t="s">
        <v>775</v>
      </c>
      <c r="H11" s="131" t="s">
        <v>775</v>
      </c>
      <c r="I11" s="182" t="s">
        <v>775</v>
      </c>
      <c r="J11" s="676"/>
    </row>
    <row r="12" spans="1:10">
      <c r="A12" s="179" t="s">
        <v>145</v>
      </c>
      <c r="B12" s="183" t="s">
        <v>438</v>
      </c>
      <c r="C12" s="181" t="s">
        <v>3</v>
      </c>
      <c r="D12" s="131" t="s">
        <v>775</v>
      </c>
      <c r="E12" s="131" t="s">
        <v>775</v>
      </c>
      <c r="F12" s="131" t="s">
        <v>775</v>
      </c>
      <c r="G12" s="131" t="s">
        <v>775</v>
      </c>
      <c r="H12" s="131" t="s">
        <v>775</v>
      </c>
      <c r="I12" s="182" t="s">
        <v>775</v>
      </c>
      <c r="J12" s="676"/>
    </row>
    <row r="13" spans="1:10">
      <c r="A13" s="184">
        <v>1</v>
      </c>
      <c r="B13" s="185" t="s">
        <v>4</v>
      </c>
      <c r="C13" s="186" t="s">
        <v>3</v>
      </c>
      <c r="D13" s="113" t="s">
        <v>775</v>
      </c>
      <c r="E13" s="113" t="s">
        <v>775</v>
      </c>
      <c r="F13" s="113" t="s">
        <v>775</v>
      </c>
      <c r="G13" s="113" t="s">
        <v>775</v>
      </c>
      <c r="H13" s="113" t="s">
        <v>775</v>
      </c>
      <c r="I13" s="187" t="s">
        <v>775</v>
      </c>
      <c r="J13" s="676"/>
    </row>
    <row r="14" spans="1:10">
      <c r="A14" s="188" t="s">
        <v>255</v>
      </c>
      <c r="B14" s="121" t="s">
        <v>170</v>
      </c>
      <c r="C14" s="186" t="s">
        <v>3</v>
      </c>
      <c r="D14" s="80" t="s">
        <v>775</v>
      </c>
      <c r="E14" s="71" t="s">
        <v>775</v>
      </c>
      <c r="F14" s="122" t="s">
        <v>775</v>
      </c>
      <c r="G14" s="80" t="s">
        <v>775</v>
      </c>
      <c r="H14" s="71" t="s">
        <v>775</v>
      </c>
      <c r="I14" s="189" t="s">
        <v>775</v>
      </c>
      <c r="J14" s="671"/>
    </row>
    <row r="15" spans="1:10">
      <c r="A15" s="188" t="s">
        <v>256</v>
      </c>
      <c r="B15" s="121" t="s">
        <v>435</v>
      </c>
      <c r="C15" s="186" t="s">
        <v>3</v>
      </c>
      <c r="D15" s="80" t="s">
        <v>775</v>
      </c>
      <c r="E15" s="9" t="s">
        <v>775</v>
      </c>
      <c r="F15" s="122" t="s">
        <v>775</v>
      </c>
      <c r="G15" s="664" t="s">
        <v>775</v>
      </c>
      <c r="H15" s="9" t="s">
        <v>775</v>
      </c>
      <c r="I15" s="189" t="s">
        <v>775</v>
      </c>
      <c r="J15" s="676"/>
    </row>
    <row r="16" spans="1:10">
      <c r="A16" s="188"/>
      <c r="B16" s="121" t="s">
        <v>437</v>
      </c>
      <c r="C16" s="186" t="s">
        <v>3</v>
      </c>
      <c r="D16" s="80" t="s">
        <v>775</v>
      </c>
      <c r="E16" s="71" t="s">
        <v>775</v>
      </c>
      <c r="F16" s="122" t="s">
        <v>775</v>
      </c>
      <c r="G16" s="664" t="s">
        <v>775</v>
      </c>
      <c r="H16" s="71" t="s">
        <v>775</v>
      </c>
      <c r="I16" s="189" t="s">
        <v>775</v>
      </c>
      <c r="J16" s="676"/>
    </row>
    <row r="17" spans="1:10">
      <c r="A17" s="188" t="s">
        <v>257</v>
      </c>
      <c r="B17" s="121" t="s">
        <v>127</v>
      </c>
      <c r="C17" s="186" t="s">
        <v>3</v>
      </c>
      <c r="D17" s="80" t="s">
        <v>775</v>
      </c>
      <c r="E17" s="71" t="s">
        <v>775</v>
      </c>
      <c r="F17" s="122" t="s">
        <v>775</v>
      </c>
      <c r="G17" s="664" t="s">
        <v>775</v>
      </c>
      <c r="H17" s="71" t="s">
        <v>775</v>
      </c>
      <c r="I17" s="189" t="s">
        <v>775</v>
      </c>
      <c r="J17" s="676"/>
    </row>
    <row r="18" spans="1:10">
      <c r="A18" s="184">
        <v>2</v>
      </c>
      <c r="B18" s="185" t="s">
        <v>172</v>
      </c>
      <c r="C18" s="186" t="s">
        <v>3</v>
      </c>
      <c r="D18" s="113" t="s">
        <v>775</v>
      </c>
      <c r="E18" s="113" t="s">
        <v>775</v>
      </c>
      <c r="F18" s="113" t="s">
        <v>775</v>
      </c>
      <c r="G18" s="113" t="s">
        <v>775</v>
      </c>
      <c r="H18" s="113" t="s">
        <v>775</v>
      </c>
      <c r="I18" s="187" t="s">
        <v>775</v>
      </c>
      <c r="J18" s="676"/>
    </row>
    <row r="19" spans="1:10">
      <c r="A19" s="190" t="s">
        <v>271</v>
      </c>
      <c r="B19" s="122" t="s">
        <v>171</v>
      </c>
      <c r="C19" s="186" t="s">
        <v>3</v>
      </c>
      <c r="D19" s="80" t="s">
        <v>775</v>
      </c>
      <c r="E19" s="71" t="s">
        <v>775</v>
      </c>
      <c r="F19" s="122" t="s">
        <v>775</v>
      </c>
      <c r="G19" s="80" t="s">
        <v>775</v>
      </c>
      <c r="H19" s="71" t="s">
        <v>775</v>
      </c>
      <c r="I19" s="189" t="s">
        <v>775</v>
      </c>
      <c r="J19" s="677"/>
    </row>
    <row r="20" spans="1:10">
      <c r="A20" s="190" t="s">
        <v>272</v>
      </c>
      <c r="B20" s="121" t="s">
        <v>435</v>
      </c>
      <c r="C20" s="186" t="s">
        <v>3</v>
      </c>
      <c r="D20" s="80" t="s">
        <v>775</v>
      </c>
      <c r="E20" s="9" t="s">
        <v>775</v>
      </c>
      <c r="F20" s="122" t="s">
        <v>775</v>
      </c>
      <c r="G20" s="664" t="s">
        <v>775</v>
      </c>
      <c r="H20" s="9" t="s">
        <v>775</v>
      </c>
      <c r="I20" s="189" t="s">
        <v>775</v>
      </c>
      <c r="J20" s="676"/>
    </row>
    <row r="21" spans="1:10">
      <c r="A21" s="190"/>
      <c r="B21" s="121" t="s">
        <v>436</v>
      </c>
      <c r="C21" s="186"/>
      <c r="D21" s="80" t="s">
        <v>775</v>
      </c>
      <c r="E21" s="71" t="s">
        <v>775</v>
      </c>
      <c r="F21" s="122" t="s">
        <v>775</v>
      </c>
      <c r="G21" s="664" t="s">
        <v>775</v>
      </c>
      <c r="H21" s="71" t="s">
        <v>775</v>
      </c>
      <c r="I21" s="189" t="s">
        <v>775</v>
      </c>
      <c r="J21" s="676"/>
    </row>
    <row r="22" spans="1:10">
      <c r="A22" s="190" t="s">
        <v>275</v>
      </c>
      <c r="B22" s="121" t="s">
        <v>127</v>
      </c>
      <c r="C22" s="186" t="s">
        <v>3</v>
      </c>
      <c r="D22" s="80" t="s">
        <v>775</v>
      </c>
      <c r="E22" s="71" t="s">
        <v>775</v>
      </c>
      <c r="F22" s="122" t="s">
        <v>775</v>
      </c>
      <c r="G22" s="664" t="s">
        <v>775</v>
      </c>
      <c r="H22" s="71" t="s">
        <v>775</v>
      </c>
      <c r="I22" s="189" t="s">
        <v>775</v>
      </c>
      <c r="J22" s="676"/>
    </row>
    <row r="23" spans="1:10">
      <c r="A23" s="184">
        <v>3</v>
      </c>
      <c r="B23" s="185" t="s">
        <v>119</v>
      </c>
      <c r="C23" s="186" t="s">
        <v>3</v>
      </c>
      <c r="D23" s="80" t="s">
        <v>775</v>
      </c>
      <c r="E23" s="9" t="s">
        <v>775</v>
      </c>
      <c r="F23" s="113" t="s">
        <v>775</v>
      </c>
      <c r="G23" s="80" t="s">
        <v>775</v>
      </c>
      <c r="H23" s="9" t="s">
        <v>775</v>
      </c>
      <c r="I23" s="187" t="s">
        <v>775</v>
      </c>
      <c r="J23" s="677"/>
    </row>
    <row r="24" spans="1:10" ht="25.5" customHeight="1">
      <c r="A24" s="184">
        <v>4</v>
      </c>
      <c r="B24" s="191" t="s">
        <v>310</v>
      </c>
      <c r="C24" s="186" t="s">
        <v>3</v>
      </c>
      <c r="D24" s="121" t="s">
        <v>775</v>
      </c>
      <c r="E24" s="192" t="s">
        <v>775</v>
      </c>
      <c r="F24" s="113" t="s">
        <v>775</v>
      </c>
      <c r="G24" s="121" t="s">
        <v>775</v>
      </c>
      <c r="H24" s="192" t="s">
        <v>775</v>
      </c>
      <c r="I24" s="187" t="s">
        <v>775</v>
      </c>
      <c r="J24" s="676"/>
    </row>
    <row r="25" spans="1:10">
      <c r="A25" s="188" t="s">
        <v>251</v>
      </c>
      <c r="B25" s="193" t="s">
        <v>283</v>
      </c>
      <c r="C25" s="186" t="s">
        <v>3</v>
      </c>
      <c r="D25" s="54" t="s">
        <v>775</v>
      </c>
      <c r="E25" s="9" t="s">
        <v>775</v>
      </c>
      <c r="F25" s="113" t="s">
        <v>775</v>
      </c>
      <c r="G25" s="80" t="s">
        <v>775</v>
      </c>
      <c r="H25" s="9" t="s">
        <v>775</v>
      </c>
      <c r="I25" s="187" t="s">
        <v>775</v>
      </c>
      <c r="J25" s="677"/>
    </row>
    <row r="26" spans="1:10">
      <c r="A26" s="188" t="s">
        <v>252</v>
      </c>
      <c r="B26" s="193" t="s">
        <v>284</v>
      </c>
      <c r="C26" s="186" t="s">
        <v>3</v>
      </c>
      <c r="D26" s="80" t="s">
        <v>775</v>
      </c>
      <c r="E26" s="9" t="s">
        <v>775</v>
      </c>
      <c r="F26" s="113" t="s">
        <v>775</v>
      </c>
      <c r="G26" s="80" t="s">
        <v>775</v>
      </c>
      <c r="H26" s="9" t="s">
        <v>775</v>
      </c>
      <c r="I26" s="187" t="s">
        <v>775</v>
      </c>
      <c r="J26" s="689"/>
    </row>
    <row r="27" spans="1:10" ht="25.5">
      <c r="A27" s="184">
        <v>5</v>
      </c>
      <c r="B27" s="185" t="s">
        <v>729</v>
      </c>
      <c r="C27" s="186" t="s">
        <v>3</v>
      </c>
      <c r="D27" s="122" t="s">
        <v>775</v>
      </c>
      <c r="E27" s="194" t="s">
        <v>775</v>
      </c>
      <c r="F27" s="113" t="s">
        <v>775</v>
      </c>
      <c r="G27" s="122" t="s">
        <v>775</v>
      </c>
      <c r="H27" s="194" t="s">
        <v>775</v>
      </c>
      <c r="I27" s="187" t="s">
        <v>775</v>
      </c>
      <c r="J27" s="676"/>
    </row>
    <row r="28" spans="1:10">
      <c r="A28" s="188" t="s">
        <v>262</v>
      </c>
      <c r="B28" s="193" t="s">
        <v>104</v>
      </c>
      <c r="C28" s="186" t="s">
        <v>3</v>
      </c>
      <c r="D28" s="54" t="s">
        <v>775</v>
      </c>
      <c r="E28" s="9" t="s">
        <v>775</v>
      </c>
      <c r="F28" s="122" t="s">
        <v>775</v>
      </c>
      <c r="G28" s="54" t="s">
        <v>775</v>
      </c>
      <c r="H28" s="9" t="s">
        <v>775</v>
      </c>
      <c r="I28" s="189" t="s">
        <v>775</v>
      </c>
      <c r="J28" s="677"/>
    </row>
    <row r="29" spans="1:10">
      <c r="A29" s="188" t="s">
        <v>263</v>
      </c>
      <c r="B29" s="193" t="s">
        <v>105</v>
      </c>
      <c r="C29" s="186" t="s">
        <v>3</v>
      </c>
      <c r="D29" s="54" t="s">
        <v>775</v>
      </c>
      <c r="E29" s="9" t="s">
        <v>775</v>
      </c>
      <c r="F29" s="122" t="s">
        <v>775</v>
      </c>
      <c r="G29" s="54" t="s">
        <v>775</v>
      </c>
      <c r="H29" s="9" t="s">
        <v>775</v>
      </c>
      <c r="I29" s="189" t="s">
        <v>775</v>
      </c>
      <c r="J29" s="677"/>
    </row>
    <row r="30" spans="1:10">
      <c r="A30" s="188" t="s">
        <v>264</v>
      </c>
      <c r="B30" s="193" t="s">
        <v>106</v>
      </c>
      <c r="C30" s="186" t="s">
        <v>3</v>
      </c>
      <c r="D30" s="54" t="s">
        <v>775</v>
      </c>
      <c r="E30" s="9" t="s">
        <v>775</v>
      </c>
      <c r="F30" s="122" t="s">
        <v>775</v>
      </c>
      <c r="G30" s="54" t="s">
        <v>775</v>
      </c>
      <c r="H30" s="9" t="s">
        <v>775</v>
      </c>
      <c r="I30" s="189" t="s">
        <v>775</v>
      </c>
      <c r="J30" s="677"/>
    </row>
    <row r="31" spans="1:10">
      <c r="A31" s="188" t="s">
        <v>265</v>
      </c>
      <c r="B31" s="193" t="s">
        <v>107</v>
      </c>
      <c r="C31" s="186" t="s">
        <v>3</v>
      </c>
      <c r="D31" s="54" t="s">
        <v>775</v>
      </c>
      <c r="E31" s="9" t="s">
        <v>775</v>
      </c>
      <c r="F31" s="122" t="s">
        <v>775</v>
      </c>
      <c r="G31" s="54" t="s">
        <v>775</v>
      </c>
      <c r="H31" s="9" t="s">
        <v>775</v>
      </c>
      <c r="I31" s="189" t="s">
        <v>775</v>
      </c>
      <c r="J31" s="677"/>
    </row>
    <row r="32" spans="1:10">
      <c r="A32" s="188" t="s">
        <v>266</v>
      </c>
      <c r="B32" s="193" t="s">
        <v>108</v>
      </c>
      <c r="C32" s="186" t="s">
        <v>3</v>
      </c>
      <c r="D32" s="54" t="s">
        <v>775</v>
      </c>
      <c r="E32" s="9" t="s">
        <v>775</v>
      </c>
      <c r="F32" s="122" t="s">
        <v>775</v>
      </c>
      <c r="G32" s="54" t="s">
        <v>775</v>
      </c>
      <c r="H32" s="9" t="s">
        <v>775</v>
      </c>
      <c r="I32" s="189" t="s">
        <v>775</v>
      </c>
      <c r="J32" s="677"/>
    </row>
    <row r="33" spans="1:10">
      <c r="A33" s="188" t="s">
        <v>267</v>
      </c>
      <c r="B33" s="193" t="s">
        <v>109</v>
      </c>
      <c r="C33" s="186" t="s">
        <v>3</v>
      </c>
      <c r="D33" s="54" t="s">
        <v>775</v>
      </c>
      <c r="E33" s="9" t="s">
        <v>775</v>
      </c>
      <c r="F33" s="122" t="s">
        <v>775</v>
      </c>
      <c r="G33" s="54" t="s">
        <v>775</v>
      </c>
      <c r="H33" s="9" t="s">
        <v>775</v>
      </c>
      <c r="I33" s="189" t="s">
        <v>775</v>
      </c>
      <c r="J33" s="677"/>
    </row>
    <row r="34" spans="1:10" ht="25.5">
      <c r="A34" s="188" t="s">
        <v>285</v>
      </c>
      <c r="B34" s="193" t="s">
        <v>110</v>
      </c>
      <c r="C34" s="186" t="s">
        <v>3</v>
      </c>
      <c r="D34" s="54" t="s">
        <v>775</v>
      </c>
      <c r="E34" s="9" t="s">
        <v>775</v>
      </c>
      <c r="F34" s="122" t="s">
        <v>775</v>
      </c>
      <c r="G34" s="54" t="s">
        <v>775</v>
      </c>
      <c r="H34" s="9" t="s">
        <v>775</v>
      </c>
      <c r="I34" s="189" t="s">
        <v>775</v>
      </c>
      <c r="J34" s="677"/>
    </row>
    <row r="35" spans="1:10">
      <c r="A35" s="188" t="s">
        <v>286</v>
      </c>
      <c r="B35" s="193" t="s">
        <v>111</v>
      </c>
      <c r="C35" s="186" t="s">
        <v>3</v>
      </c>
      <c r="D35" s="54" t="s">
        <v>775</v>
      </c>
      <c r="E35" s="9" t="s">
        <v>775</v>
      </c>
      <c r="F35" s="122" t="s">
        <v>775</v>
      </c>
      <c r="G35" s="54" t="s">
        <v>775</v>
      </c>
      <c r="H35" s="9" t="s">
        <v>775</v>
      </c>
      <c r="I35" s="189" t="s">
        <v>775</v>
      </c>
      <c r="J35" s="677"/>
    </row>
    <row r="36" spans="1:10">
      <c r="A36" s="188" t="s">
        <v>287</v>
      </c>
      <c r="B36" s="193" t="s">
        <v>112</v>
      </c>
      <c r="C36" s="186" t="s">
        <v>3</v>
      </c>
      <c r="D36" s="54" t="s">
        <v>775</v>
      </c>
      <c r="E36" s="9" t="s">
        <v>775</v>
      </c>
      <c r="F36" s="122" t="s">
        <v>775</v>
      </c>
      <c r="G36" s="54" t="s">
        <v>775</v>
      </c>
      <c r="H36" s="9" t="s">
        <v>775</v>
      </c>
      <c r="I36" s="189" t="s">
        <v>775</v>
      </c>
      <c r="J36" s="677"/>
    </row>
    <row r="37" spans="1:10">
      <c r="A37" s="188" t="s">
        <v>303</v>
      </c>
      <c r="B37" s="193" t="s">
        <v>113</v>
      </c>
      <c r="C37" s="186" t="s">
        <v>3</v>
      </c>
      <c r="D37" s="54" t="s">
        <v>775</v>
      </c>
      <c r="E37" s="9" t="s">
        <v>775</v>
      </c>
      <c r="F37" s="122" t="s">
        <v>775</v>
      </c>
      <c r="G37" s="54" t="s">
        <v>775</v>
      </c>
      <c r="H37" s="9" t="s">
        <v>775</v>
      </c>
      <c r="I37" s="189" t="s">
        <v>775</v>
      </c>
      <c r="J37" s="677"/>
    </row>
    <row r="38" spans="1:10">
      <c r="A38" s="188" t="s">
        <v>288</v>
      </c>
      <c r="B38" s="193" t="s">
        <v>114</v>
      </c>
      <c r="C38" s="186" t="s">
        <v>3</v>
      </c>
      <c r="D38" s="54" t="s">
        <v>775</v>
      </c>
      <c r="E38" s="9" t="s">
        <v>775</v>
      </c>
      <c r="F38" s="122" t="s">
        <v>775</v>
      </c>
      <c r="G38" s="54" t="s">
        <v>775</v>
      </c>
      <c r="H38" s="9" t="s">
        <v>775</v>
      </c>
      <c r="I38" s="189" t="s">
        <v>775</v>
      </c>
      <c r="J38" s="677"/>
    </row>
    <row r="39" spans="1:10">
      <c r="A39" s="188" t="s">
        <v>289</v>
      </c>
      <c r="B39" s="193" t="s">
        <v>115</v>
      </c>
      <c r="C39" s="186" t="s">
        <v>3</v>
      </c>
      <c r="D39" s="54" t="s">
        <v>775</v>
      </c>
      <c r="E39" s="9" t="s">
        <v>775</v>
      </c>
      <c r="F39" s="122" t="s">
        <v>775</v>
      </c>
      <c r="G39" s="54" t="s">
        <v>775</v>
      </c>
      <c r="H39" s="9" t="s">
        <v>775</v>
      </c>
      <c r="I39" s="189" t="s">
        <v>775</v>
      </c>
      <c r="J39" s="677"/>
    </row>
    <row r="40" spans="1:10">
      <c r="A40" s="188" t="s">
        <v>290</v>
      </c>
      <c r="B40" s="193" t="s">
        <v>116</v>
      </c>
      <c r="C40" s="186" t="s">
        <v>3</v>
      </c>
      <c r="D40" s="54" t="s">
        <v>775</v>
      </c>
      <c r="E40" s="9" t="s">
        <v>775</v>
      </c>
      <c r="F40" s="122" t="s">
        <v>775</v>
      </c>
      <c r="G40" s="54" t="s">
        <v>775</v>
      </c>
      <c r="H40" s="64" t="s">
        <v>775</v>
      </c>
      <c r="I40" s="189" t="s">
        <v>775</v>
      </c>
      <c r="J40" s="677"/>
    </row>
    <row r="41" spans="1:10">
      <c r="A41" s="188" t="s">
        <v>291</v>
      </c>
      <c r="B41" s="193" t="s">
        <v>118</v>
      </c>
      <c r="C41" s="186" t="s">
        <v>3</v>
      </c>
      <c r="D41" s="54" t="s">
        <v>775</v>
      </c>
      <c r="E41" s="9" t="s">
        <v>775</v>
      </c>
      <c r="F41" s="122" t="s">
        <v>775</v>
      </c>
      <c r="G41" s="54" t="s">
        <v>775</v>
      </c>
      <c r="H41" s="9" t="s">
        <v>775</v>
      </c>
      <c r="I41" s="189" t="s">
        <v>775</v>
      </c>
      <c r="J41" s="677"/>
    </row>
    <row r="42" spans="1:10" ht="25.5">
      <c r="A42" s="188" t="s">
        <v>292</v>
      </c>
      <c r="B42" s="193" t="s">
        <v>120</v>
      </c>
      <c r="C42" s="186" t="s">
        <v>3</v>
      </c>
      <c r="D42" s="54" t="s">
        <v>775</v>
      </c>
      <c r="E42" s="9" t="s">
        <v>775</v>
      </c>
      <c r="F42" s="121" t="s">
        <v>775</v>
      </c>
      <c r="G42" s="54" t="s">
        <v>775</v>
      </c>
      <c r="H42" s="69" t="s">
        <v>775</v>
      </c>
      <c r="I42" s="505" t="s">
        <v>775</v>
      </c>
      <c r="J42" s="677"/>
    </row>
    <row r="43" spans="1:10">
      <c r="A43" s="188" t="s">
        <v>293</v>
      </c>
      <c r="B43" s="193" t="s">
        <v>121</v>
      </c>
      <c r="C43" s="186" t="s">
        <v>3</v>
      </c>
      <c r="D43" s="54" t="s">
        <v>775</v>
      </c>
      <c r="E43" s="9" t="s">
        <v>775</v>
      </c>
      <c r="F43" s="121" t="s">
        <v>775</v>
      </c>
      <c r="G43" s="54" t="s">
        <v>775</v>
      </c>
      <c r="H43" s="70" t="s">
        <v>775</v>
      </c>
      <c r="I43" s="505" t="s">
        <v>775</v>
      </c>
      <c r="J43" s="677"/>
    </row>
    <row r="44" spans="1:10">
      <c r="A44" s="188" t="s">
        <v>294</v>
      </c>
      <c r="B44" s="193" t="s">
        <v>122</v>
      </c>
      <c r="C44" s="186" t="s">
        <v>3</v>
      </c>
      <c r="D44" s="54" t="s">
        <v>775</v>
      </c>
      <c r="E44" s="9" t="s">
        <v>775</v>
      </c>
      <c r="F44" s="121" t="s">
        <v>775</v>
      </c>
      <c r="G44" s="54" t="s">
        <v>775</v>
      </c>
      <c r="H44" s="70" t="s">
        <v>775</v>
      </c>
      <c r="I44" s="505" t="s">
        <v>775</v>
      </c>
      <c r="J44" s="677"/>
    </row>
    <row r="45" spans="1:10">
      <c r="A45" s="188" t="s">
        <v>295</v>
      </c>
      <c r="B45" s="193" t="s">
        <v>123</v>
      </c>
      <c r="C45" s="186" t="s">
        <v>3</v>
      </c>
      <c r="D45" s="54" t="s">
        <v>775</v>
      </c>
      <c r="E45" s="9" t="s">
        <v>775</v>
      </c>
      <c r="F45" s="121" t="s">
        <v>775</v>
      </c>
      <c r="G45" s="54" t="s">
        <v>775</v>
      </c>
      <c r="H45" s="70" t="s">
        <v>775</v>
      </c>
      <c r="I45" s="505" t="s">
        <v>775</v>
      </c>
      <c r="J45" s="677"/>
    </row>
    <row r="46" spans="1:10">
      <c r="A46" s="188" t="s">
        <v>296</v>
      </c>
      <c r="B46" s="195" t="s">
        <v>124</v>
      </c>
      <c r="C46" s="186" t="s">
        <v>3</v>
      </c>
      <c r="D46" s="54" t="s">
        <v>775</v>
      </c>
      <c r="E46" s="9" t="s">
        <v>775</v>
      </c>
      <c r="F46" s="121" t="s">
        <v>775</v>
      </c>
      <c r="G46" s="54" t="s">
        <v>775</v>
      </c>
      <c r="H46" s="9" t="s">
        <v>775</v>
      </c>
      <c r="I46" s="505" t="s">
        <v>775</v>
      </c>
      <c r="J46" s="677"/>
    </row>
    <row r="47" spans="1:10">
      <c r="A47" s="188" t="s">
        <v>297</v>
      </c>
      <c r="B47" s="195" t="s">
        <v>125</v>
      </c>
      <c r="C47" s="186" t="s">
        <v>3</v>
      </c>
      <c r="D47" s="54" t="s">
        <v>775</v>
      </c>
      <c r="E47" s="9" t="s">
        <v>775</v>
      </c>
      <c r="F47" s="121" t="s">
        <v>775</v>
      </c>
      <c r="G47" s="54" t="s">
        <v>775</v>
      </c>
      <c r="H47" s="9" t="s">
        <v>775</v>
      </c>
      <c r="I47" s="505" t="s">
        <v>775</v>
      </c>
      <c r="J47" s="677"/>
    </row>
    <row r="48" spans="1:10">
      <c r="A48" s="188" t="s">
        <v>298</v>
      </c>
      <c r="B48" s="195" t="s">
        <v>126</v>
      </c>
      <c r="C48" s="186" t="s">
        <v>3</v>
      </c>
      <c r="D48" s="54" t="s">
        <v>775</v>
      </c>
      <c r="E48" s="9" t="s">
        <v>775</v>
      </c>
      <c r="F48" s="121" t="s">
        <v>775</v>
      </c>
      <c r="G48" s="54" t="s">
        <v>775</v>
      </c>
      <c r="H48" s="9" t="s">
        <v>775</v>
      </c>
      <c r="I48" s="505" t="s">
        <v>775</v>
      </c>
      <c r="J48" s="677"/>
    </row>
    <row r="49" spans="1:10">
      <c r="A49" s="188" t="s">
        <v>299</v>
      </c>
      <c r="B49" s="196" t="s">
        <v>314</v>
      </c>
      <c r="C49" s="186" t="s">
        <v>3</v>
      </c>
      <c r="D49" s="54" t="s">
        <v>775</v>
      </c>
      <c r="E49" s="9" t="s">
        <v>775</v>
      </c>
      <c r="F49" s="121" t="s">
        <v>775</v>
      </c>
      <c r="G49" s="54" t="s">
        <v>775</v>
      </c>
      <c r="H49" s="9" t="s">
        <v>775</v>
      </c>
      <c r="I49" s="505" t="s">
        <v>775</v>
      </c>
      <c r="J49" s="676"/>
    </row>
    <row r="50" spans="1:10">
      <c r="A50" s="188" t="s">
        <v>300</v>
      </c>
      <c r="B50" s="197" t="s">
        <v>117</v>
      </c>
      <c r="C50" s="186" t="s">
        <v>3</v>
      </c>
      <c r="D50" s="54" t="s">
        <v>775</v>
      </c>
      <c r="E50" s="9" t="s">
        <v>775</v>
      </c>
      <c r="F50" s="122" t="s">
        <v>775</v>
      </c>
      <c r="G50" s="665" t="s">
        <v>775</v>
      </c>
      <c r="H50" s="64" t="s">
        <v>775</v>
      </c>
      <c r="I50" s="189" t="s">
        <v>775</v>
      </c>
      <c r="J50" s="676"/>
    </row>
    <row r="51" spans="1:10" ht="25.5">
      <c r="A51" s="188" t="s">
        <v>301</v>
      </c>
      <c r="B51" s="197" t="s">
        <v>772</v>
      </c>
      <c r="C51" s="186" t="s">
        <v>3</v>
      </c>
      <c r="D51" s="80" t="s">
        <v>775</v>
      </c>
      <c r="E51" s="9" t="s">
        <v>775</v>
      </c>
      <c r="F51" s="121" t="s">
        <v>775</v>
      </c>
      <c r="G51" s="54" t="s">
        <v>775</v>
      </c>
      <c r="H51" s="9" t="s">
        <v>775</v>
      </c>
      <c r="I51" s="505" t="s">
        <v>775</v>
      </c>
      <c r="J51" s="676"/>
    </row>
    <row r="52" spans="1:10">
      <c r="A52" s="188" t="s">
        <v>302</v>
      </c>
      <c r="B52" s="198"/>
      <c r="C52" s="186"/>
      <c r="D52" s="54" t="s">
        <v>775</v>
      </c>
      <c r="E52" s="9" t="s">
        <v>775</v>
      </c>
      <c r="F52" s="121" t="s">
        <v>775</v>
      </c>
      <c r="G52" s="665" t="s">
        <v>775</v>
      </c>
      <c r="H52" s="9" t="s">
        <v>775</v>
      </c>
      <c r="I52" s="505" t="s">
        <v>775</v>
      </c>
      <c r="J52" s="676"/>
    </row>
    <row r="53" spans="1:10">
      <c r="A53" s="188" t="s">
        <v>304</v>
      </c>
      <c r="B53" s="198"/>
      <c r="C53" s="186"/>
      <c r="D53" s="54" t="s">
        <v>775</v>
      </c>
      <c r="E53" s="9" t="s">
        <v>775</v>
      </c>
      <c r="F53" s="121" t="s">
        <v>775</v>
      </c>
      <c r="G53" s="665" t="s">
        <v>775</v>
      </c>
      <c r="H53" s="9" t="s">
        <v>775</v>
      </c>
      <c r="I53" s="505" t="s">
        <v>775</v>
      </c>
      <c r="J53" s="676"/>
    </row>
    <row r="54" spans="1:10">
      <c r="A54" s="188" t="s">
        <v>305</v>
      </c>
      <c r="B54" s="198"/>
      <c r="C54" s="186"/>
      <c r="D54" s="54" t="s">
        <v>775</v>
      </c>
      <c r="E54" s="9" t="s">
        <v>775</v>
      </c>
      <c r="F54" s="121" t="s">
        <v>775</v>
      </c>
      <c r="G54" s="665" t="s">
        <v>775</v>
      </c>
      <c r="H54" s="9" t="s">
        <v>775</v>
      </c>
      <c r="I54" s="505" t="s">
        <v>775</v>
      </c>
      <c r="J54" s="676"/>
    </row>
    <row r="55" spans="1:10">
      <c r="A55" s="188" t="s">
        <v>306</v>
      </c>
      <c r="B55" s="198"/>
      <c r="C55" s="186"/>
      <c r="D55" s="54" t="s">
        <v>775</v>
      </c>
      <c r="E55" s="9" t="s">
        <v>775</v>
      </c>
      <c r="F55" s="121" t="s">
        <v>775</v>
      </c>
      <c r="G55" s="665" t="s">
        <v>775</v>
      </c>
      <c r="H55" s="9" t="s">
        <v>775</v>
      </c>
      <c r="I55" s="505" t="s">
        <v>775</v>
      </c>
      <c r="J55" s="676"/>
    </row>
    <row r="56" spans="1:10">
      <c r="A56" s="188" t="s">
        <v>307</v>
      </c>
      <c r="B56" s="198"/>
      <c r="C56" s="186"/>
      <c r="D56" s="54" t="s">
        <v>775</v>
      </c>
      <c r="E56" s="9" t="s">
        <v>775</v>
      </c>
      <c r="F56" s="121" t="s">
        <v>775</v>
      </c>
      <c r="G56" s="665" t="s">
        <v>775</v>
      </c>
      <c r="H56" s="9" t="s">
        <v>775</v>
      </c>
      <c r="I56" s="505" t="s">
        <v>775</v>
      </c>
      <c r="J56" s="676"/>
    </row>
    <row r="57" spans="1:10">
      <c r="A57" s="188" t="s">
        <v>308</v>
      </c>
      <c r="B57" s="198"/>
      <c r="C57" s="186"/>
      <c r="D57" s="54" t="s">
        <v>775</v>
      </c>
      <c r="E57" s="9" t="s">
        <v>775</v>
      </c>
      <c r="F57" s="121" t="s">
        <v>775</v>
      </c>
      <c r="G57" s="665" t="s">
        <v>775</v>
      </c>
      <c r="H57" s="9" t="s">
        <v>775</v>
      </c>
      <c r="I57" s="505" t="s">
        <v>775</v>
      </c>
      <c r="J57" s="676"/>
    </row>
    <row r="58" spans="1:10" ht="25.5">
      <c r="A58" s="184">
        <v>8</v>
      </c>
      <c r="B58" s="199" t="s">
        <v>95</v>
      </c>
      <c r="C58" s="186" t="s">
        <v>96</v>
      </c>
      <c r="D58" s="54" t="s">
        <v>775</v>
      </c>
      <c r="E58" s="9" t="s">
        <v>775</v>
      </c>
      <c r="F58" s="121" t="s">
        <v>775</v>
      </c>
      <c r="G58" s="54" t="s">
        <v>775</v>
      </c>
      <c r="H58" s="9" t="s">
        <v>775</v>
      </c>
      <c r="I58" s="505" t="s">
        <v>775</v>
      </c>
      <c r="J58" s="677"/>
    </row>
    <row r="59" spans="1:10">
      <c r="A59" s="184">
        <v>9</v>
      </c>
      <c r="B59" s="200" t="s">
        <v>88</v>
      </c>
      <c r="C59" s="186" t="s">
        <v>3</v>
      </c>
      <c r="D59" s="54" t="s">
        <v>775</v>
      </c>
      <c r="E59" s="9" t="s">
        <v>775</v>
      </c>
      <c r="F59" s="121" t="s">
        <v>775</v>
      </c>
      <c r="G59" s="54" t="s">
        <v>775</v>
      </c>
      <c r="H59" s="9" t="s">
        <v>775</v>
      </c>
      <c r="I59" s="505" t="s">
        <v>775</v>
      </c>
      <c r="J59" s="676"/>
    </row>
    <row r="60" spans="1:10">
      <c r="A60" s="184">
        <v>10</v>
      </c>
      <c r="B60" s="200" t="s">
        <v>99</v>
      </c>
      <c r="C60" s="186" t="s">
        <v>3</v>
      </c>
      <c r="D60" s="54" t="s">
        <v>775</v>
      </c>
      <c r="E60" s="9" t="s">
        <v>775</v>
      </c>
      <c r="F60" s="121" t="s">
        <v>775</v>
      </c>
      <c r="G60" s="54" t="s">
        <v>775</v>
      </c>
      <c r="H60" s="9" t="s">
        <v>775</v>
      </c>
      <c r="I60" s="505" t="s">
        <v>775</v>
      </c>
      <c r="J60" s="676"/>
    </row>
    <row r="61" spans="1:10" s="202" customFormat="1">
      <c r="A61" s="166" t="s">
        <v>145</v>
      </c>
      <c r="B61" s="201" t="s">
        <v>8</v>
      </c>
      <c r="C61" s="181" t="s">
        <v>3</v>
      </c>
      <c r="D61" s="169" t="s">
        <v>775</v>
      </c>
      <c r="E61" s="169" t="s">
        <v>775</v>
      </c>
      <c r="F61" s="169" t="s">
        <v>775</v>
      </c>
      <c r="G61" s="169" t="s">
        <v>775</v>
      </c>
      <c r="H61" s="169" t="s">
        <v>775</v>
      </c>
      <c r="I61" s="170" t="s">
        <v>775</v>
      </c>
      <c r="J61" s="678"/>
    </row>
    <row r="62" spans="1:10">
      <c r="A62" s="203">
        <v>1</v>
      </c>
      <c r="B62" s="204" t="s">
        <v>434</v>
      </c>
      <c r="C62" s="194" t="s">
        <v>3</v>
      </c>
      <c r="D62" s="121" t="s">
        <v>775</v>
      </c>
      <c r="E62" s="121" t="s">
        <v>775</v>
      </c>
      <c r="F62" s="121" t="s">
        <v>775</v>
      </c>
      <c r="G62" s="121" t="s">
        <v>775</v>
      </c>
      <c r="H62" s="121" t="s">
        <v>775</v>
      </c>
      <c r="I62" s="505" t="s">
        <v>775</v>
      </c>
      <c r="J62" s="676"/>
    </row>
    <row r="63" spans="1:10" s="207" customFormat="1" ht="25.5">
      <c r="A63" s="205" t="s">
        <v>83</v>
      </c>
      <c r="B63" s="206" t="s">
        <v>526</v>
      </c>
      <c r="C63" s="194" t="s">
        <v>3</v>
      </c>
      <c r="D63" s="122" t="s">
        <v>775</v>
      </c>
      <c r="E63" s="122" t="s">
        <v>775</v>
      </c>
      <c r="F63" s="122" t="s">
        <v>775</v>
      </c>
      <c r="G63" s="122" t="s">
        <v>775</v>
      </c>
      <c r="H63" s="122" t="s">
        <v>775</v>
      </c>
      <c r="I63" s="189" t="s">
        <v>775</v>
      </c>
      <c r="J63" s="679"/>
    </row>
    <row r="64" spans="1:10">
      <c r="A64" s="205" t="s">
        <v>319</v>
      </c>
      <c r="B64" s="208" t="s">
        <v>9</v>
      </c>
      <c r="C64" s="194" t="s">
        <v>3</v>
      </c>
      <c r="D64" s="122" t="s">
        <v>775</v>
      </c>
      <c r="E64" s="122" t="s">
        <v>775</v>
      </c>
      <c r="F64" s="122" t="s">
        <v>775</v>
      </c>
      <c r="G64" s="122" t="s">
        <v>775</v>
      </c>
      <c r="H64" s="122" t="s">
        <v>775</v>
      </c>
      <c r="I64" s="189" t="s">
        <v>775</v>
      </c>
      <c r="J64" s="676"/>
    </row>
    <row r="65" spans="1:10">
      <c r="A65" s="205" t="s">
        <v>320</v>
      </c>
      <c r="B65" s="208" t="s">
        <v>10</v>
      </c>
      <c r="C65" s="194" t="s">
        <v>3</v>
      </c>
      <c r="D65" s="122" t="s">
        <v>775</v>
      </c>
      <c r="E65" s="122" t="s">
        <v>775</v>
      </c>
      <c r="F65" s="122" t="s">
        <v>775</v>
      </c>
      <c r="G65" s="122" t="s">
        <v>775</v>
      </c>
      <c r="H65" s="122" t="s">
        <v>775</v>
      </c>
      <c r="I65" s="189" t="s">
        <v>775</v>
      </c>
      <c r="J65" s="676"/>
    </row>
    <row r="66" spans="1:10">
      <c r="A66" s="205" t="s">
        <v>321</v>
      </c>
      <c r="B66" s="208" t="s">
        <v>12</v>
      </c>
      <c r="C66" s="194" t="s">
        <v>3</v>
      </c>
      <c r="D66" s="122" t="s">
        <v>775</v>
      </c>
      <c r="E66" s="122" t="s">
        <v>775</v>
      </c>
      <c r="F66" s="122" t="s">
        <v>775</v>
      </c>
      <c r="G66" s="122" t="s">
        <v>775</v>
      </c>
      <c r="H66" s="122" t="s">
        <v>775</v>
      </c>
      <c r="I66" s="189" t="s">
        <v>775</v>
      </c>
      <c r="J66" s="676"/>
    </row>
    <row r="67" spans="1:10">
      <c r="A67" s="205" t="s">
        <v>322</v>
      </c>
      <c r="B67" s="208" t="s">
        <v>11</v>
      </c>
      <c r="C67" s="194" t="s">
        <v>3</v>
      </c>
      <c r="D67" s="122" t="s">
        <v>775</v>
      </c>
      <c r="E67" s="122" t="s">
        <v>775</v>
      </c>
      <c r="F67" s="122" t="s">
        <v>775</v>
      </c>
      <c r="G67" s="122" t="s">
        <v>775</v>
      </c>
      <c r="H67" s="122" t="s">
        <v>775</v>
      </c>
      <c r="I67" s="189" t="s">
        <v>775</v>
      </c>
      <c r="J67" s="676"/>
    </row>
    <row r="68" spans="1:10">
      <c r="A68" s="205" t="s">
        <v>719</v>
      </c>
      <c r="B68" s="208" t="str">
        <f>'ТИП-ПРОИЗ'!B79</f>
        <v>друг вид гориво (ВЕИ)</v>
      </c>
      <c r="C68" s="194" t="s">
        <v>3</v>
      </c>
      <c r="D68" s="122" t="s">
        <v>775</v>
      </c>
      <c r="E68" s="122" t="s">
        <v>775</v>
      </c>
      <c r="F68" s="122" t="s">
        <v>775</v>
      </c>
      <c r="G68" s="122" t="s">
        <v>775</v>
      </c>
      <c r="H68" s="122" t="s">
        <v>775</v>
      </c>
      <c r="I68" s="189" t="s">
        <v>775</v>
      </c>
      <c r="J68" s="676"/>
    </row>
    <row r="69" spans="1:10" s="207" customFormat="1" ht="25.5" customHeight="1">
      <c r="A69" s="205" t="s">
        <v>84</v>
      </c>
      <c r="B69" s="209" t="s">
        <v>525</v>
      </c>
      <c r="C69" s="194" t="s">
        <v>3</v>
      </c>
      <c r="D69" s="122" t="s">
        <v>775</v>
      </c>
      <c r="E69" s="122" t="s">
        <v>775</v>
      </c>
      <c r="F69" s="122" t="s">
        <v>775</v>
      </c>
      <c r="G69" s="122" t="s">
        <v>775</v>
      </c>
      <c r="H69" s="122" t="s">
        <v>775</v>
      </c>
      <c r="I69" s="189" t="s">
        <v>775</v>
      </c>
      <c r="J69" s="679"/>
    </row>
    <row r="70" spans="1:10">
      <c r="A70" s="205" t="s">
        <v>516</v>
      </c>
      <c r="B70" s="208" t="s">
        <v>9</v>
      </c>
      <c r="C70" s="194" t="s">
        <v>3</v>
      </c>
      <c r="D70" s="122" t="s">
        <v>775</v>
      </c>
      <c r="E70" s="122" t="s">
        <v>775</v>
      </c>
      <c r="F70" s="122" t="s">
        <v>775</v>
      </c>
      <c r="G70" s="122" t="s">
        <v>775</v>
      </c>
      <c r="H70" s="122" t="s">
        <v>775</v>
      </c>
      <c r="I70" s="189" t="s">
        <v>775</v>
      </c>
      <c r="J70" s="676"/>
    </row>
    <row r="71" spans="1:10">
      <c r="A71" s="205" t="s">
        <v>517</v>
      </c>
      <c r="B71" s="208" t="s">
        <v>10</v>
      </c>
      <c r="C71" s="194" t="s">
        <v>3</v>
      </c>
      <c r="D71" s="122" t="s">
        <v>775</v>
      </c>
      <c r="E71" s="122" t="s">
        <v>775</v>
      </c>
      <c r="F71" s="122" t="s">
        <v>775</v>
      </c>
      <c r="G71" s="122" t="s">
        <v>775</v>
      </c>
      <c r="H71" s="122" t="s">
        <v>775</v>
      </c>
      <c r="I71" s="189" t="s">
        <v>775</v>
      </c>
      <c r="J71" s="676"/>
    </row>
    <row r="72" spans="1:10">
      <c r="A72" s="205" t="s">
        <v>518</v>
      </c>
      <c r="B72" s="208" t="s">
        <v>12</v>
      </c>
      <c r="C72" s="194" t="s">
        <v>3</v>
      </c>
      <c r="D72" s="122" t="s">
        <v>775</v>
      </c>
      <c r="E72" s="122" t="s">
        <v>775</v>
      </c>
      <c r="F72" s="122" t="s">
        <v>775</v>
      </c>
      <c r="G72" s="122" t="s">
        <v>775</v>
      </c>
      <c r="H72" s="122" t="s">
        <v>775</v>
      </c>
      <c r="I72" s="189" t="s">
        <v>775</v>
      </c>
      <c r="J72" s="676"/>
    </row>
    <row r="73" spans="1:10">
      <c r="A73" s="205" t="s">
        <v>519</v>
      </c>
      <c r="B73" s="208" t="s">
        <v>11</v>
      </c>
      <c r="C73" s="194" t="s">
        <v>3</v>
      </c>
      <c r="D73" s="122" t="s">
        <v>775</v>
      </c>
      <c r="E73" s="122" t="s">
        <v>775</v>
      </c>
      <c r="F73" s="122" t="s">
        <v>775</v>
      </c>
      <c r="G73" s="122" t="s">
        <v>775</v>
      </c>
      <c r="H73" s="122" t="s">
        <v>775</v>
      </c>
      <c r="I73" s="189" t="s">
        <v>775</v>
      </c>
      <c r="J73" s="676"/>
    </row>
    <row r="74" spans="1:10">
      <c r="A74" s="205" t="s">
        <v>720</v>
      </c>
      <c r="B74" s="208" t="str">
        <f>'ТИП-ПРОИЗ'!B54</f>
        <v>друг вид гориво (ВЕИ)</v>
      </c>
      <c r="C74" s="194" t="s">
        <v>3</v>
      </c>
      <c r="D74" s="122" t="s">
        <v>775</v>
      </c>
      <c r="E74" s="122" t="s">
        <v>775</v>
      </c>
      <c r="F74" s="122" t="s">
        <v>775</v>
      </c>
      <c r="G74" s="122" t="s">
        <v>775</v>
      </c>
      <c r="H74" s="122" t="s">
        <v>775</v>
      </c>
      <c r="I74" s="189" t="s">
        <v>775</v>
      </c>
      <c r="J74" s="676"/>
    </row>
    <row r="75" spans="1:10">
      <c r="A75" s="205" t="s">
        <v>101</v>
      </c>
      <c r="B75" s="210" t="s">
        <v>13</v>
      </c>
      <c r="C75" s="194" t="s">
        <v>3</v>
      </c>
      <c r="D75" s="80" t="s">
        <v>775</v>
      </c>
      <c r="E75" s="65" t="s">
        <v>775</v>
      </c>
      <c r="F75" s="122" t="s">
        <v>775</v>
      </c>
      <c r="G75" s="80" t="s">
        <v>775</v>
      </c>
      <c r="H75" s="65" t="s">
        <v>775</v>
      </c>
      <c r="I75" s="189" t="s">
        <v>775</v>
      </c>
      <c r="J75" s="677"/>
    </row>
    <row r="76" spans="1:10">
      <c r="A76" s="205" t="s">
        <v>102</v>
      </c>
      <c r="B76" s="210" t="s">
        <v>309</v>
      </c>
      <c r="C76" s="194" t="s">
        <v>3</v>
      </c>
      <c r="D76" s="80" t="s">
        <v>775</v>
      </c>
      <c r="E76" s="65" t="s">
        <v>775</v>
      </c>
      <c r="F76" s="122" t="s">
        <v>775</v>
      </c>
      <c r="G76" s="80" t="s">
        <v>775</v>
      </c>
      <c r="H76" s="65" t="s">
        <v>775</v>
      </c>
      <c r="I76" s="189" t="s">
        <v>775</v>
      </c>
      <c r="J76" s="677"/>
    </row>
    <row r="77" spans="1:10">
      <c r="A77" s="205" t="s">
        <v>520</v>
      </c>
      <c r="B77" s="210" t="s">
        <v>131</v>
      </c>
      <c r="C77" s="194" t="s">
        <v>3</v>
      </c>
      <c r="D77" s="80" t="s">
        <v>775</v>
      </c>
      <c r="E77" s="65" t="s">
        <v>775</v>
      </c>
      <c r="F77" s="122" t="s">
        <v>775</v>
      </c>
      <c r="G77" s="80" t="s">
        <v>775</v>
      </c>
      <c r="H77" s="65" t="s">
        <v>775</v>
      </c>
      <c r="I77" s="189" t="s">
        <v>775</v>
      </c>
      <c r="J77" s="677"/>
    </row>
    <row r="78" spans="1:10">
      <c r="A78" s="211">
        <v>2</v>
      </c>
      <c r="B78" s="210" t="s">
        <v>100</v>
      </c>
      <c r="C78" s="194" t="s">
        <v>3</v>
      </c>
      <c r="D78" s="80" t="s">
        <v>775</v>
      </c>
      <c r="E78" s="65" t="s">
        <v>775</v>
      </c>
      <c r="F78" s="122" t="s">
        <v>775</v>
      </c>
      <c r="G78" s="80" t="s">
        <v>775</v>
      </c>
      <c r="H78" s="65" t="s">
        <v>775</v>
      </c>
      <c r="I78" s="189" t="s">
        <v>775</v>
      </c>
      <c r="J78" s="677"/>
    </row>
    <row r="79" spans="1:10">
      <c r="A79" s="212" t="s">
        <v>428</v>
      </c>
      <c r="B79" s="213" t="s">
        <v>523</v>
      </c>
      <c r="C79" s="214" t="s">
        <v>3</v>
      </c>
      <c r="D79" s="215" t="s">
        <v>775</v>
      </c>
      <c r="E79" s="216" t="s">
        <v>775</v>
      </c>
      <c r="F79" s="217" t="s">
        <v>775</v>
      </c>
      <c r="G79" s="215" t="s">
        <v>775</v>
      </c>
      <c r="H79" s="216" t="s">
        <v>775</v>
      </c>
      <c r="I79" s="218" t="s">
        <v>775</v>
      </c>
      <c r="J79" s="676"/>
    </row>
    <row r="80" spans="1:10">
      <c r="A80" s="219" t="s">
        <v>260</v>
      </c>
      <c r="B80" s="208" t="s">
        <v>521</v>
      </c>
      <c r="C80" s="194" t="s">
        <v>3</v>
      </c>
      <c r="D80" s="122" t="s">
        <v>775</v>
      </c>
      <c r="E80" s="122" t="s">
        <v>775</v>
      </c>
      <c r="F80" s="122" t="s">
        <v>775</v>
      </c>
      <c r="G80" s="122" t="s">
        <v>775</v>
      </c>
      <c r="H80" s="122" t="s">
        <v>775</v>
      </c>
      <c r="I80" s="189" t="s">
        <v>775</v>
      </c>
      <c r="J80" s="676"/>
    </row>
    <row r="81" spans="1:10">
      <c r="A81" s="219" t="s">
        <v>261</v>
      </c>
      <c r="B81" s="208" t="s">
        <v>522</v>
      </c>
      <c r="C81" s="194" t="s">
        <v>3</v>
      </c>
      <c r="D81" s="122" t="s">
        <v>775</v>
      </c>
      <c r="E81" s="122" t="s">
        <v>775</v>
      </c>
      <c r="F81" s="122" t="s">
        <v>775</v>
      </c>
      <c r="G81" s="122" t="s">
        <v>775</v>
      </c>
      <c r="H81" s="122" t="s">
        <v>775</v>
      </c>
      <c r="I81" s="189" t="s">
        <v>775</v>
      </c>
      <c r="J81" s="676"/>
    </row>
    <row r="82" spans="1:10" ht="25.5">
      <c r="A82" s="205" t="s">
        <v>429</v>
      </c>
      <c r="B82" s="220" t="s">
        <v>524</v>
      </c>
      <c r="C82" s="194" t="s">
        <v>3</v>
      </c>
      <c r="D82" s="215" t="s">
        <v>775</v>
      </c>
      <c r="E82" s="216" t="s">
        <v>775</v>
      </c>
      <c r="F82" s="217" t="s">
        <v>775</v>
      </c>
      <c r="G82" s="215" t="s">
        <v>775</v>
      </c>
      <c r="H82" s="216" t="s">
        <v>775</v>
      </c>
      <c r="I82" s="218" t="s">
        <v>775</v>
      </c>
      <c r="J82" s="676"/>
    </row>
    <row r="83" spans="1:10" ht="25.5">
      <c r="A83" s="205" t="s">
        <v>251</v>
      </c>
      <c r="B83" s="220" t="s">
        <v>527</v>
      </c>
      <c r="C83" s="194" t="s">
        <v>3</v>
      </c>
      <c r="D83" s="215" t="s">
        <v>775</v>
      </c>
      <c r="E83" s="107" t="s">
        <v>775</v>
      </c>
      <c r="F83" s="216" t="s">
        <v>775</v>
      </c>
      <c r="G83" s="215" t="s">
        <v>775</v>
      </c>
      <c r="H83" s="216" t="s">
        <v>775</v>
      </c>
      <c r="I83" s="218" t="s">
        <v>775</v>
      </c>
      <c r="J83" s="676"/>
    </row>
    <row r="84" spans="1:10" ht="25.5">
      <c r="A84" s="205" t="s">
        <v>252</v>
      </c>
      <c r="B84" s="220" t="s">
        <v>528</v>
      </c>
      <c r="C84" s="194" t="s">
        <v>3</v>
      </c>
      <c r="D84" s="215" t="s">
        <v>775</v>
      </c>
      <c r="E84" s="216" t="s">
        <v>775</v>
      </c>
      <c r="F84" s="217" t="s">
        <v>775</v>
      </c>
      <c r="G84" s="215" t="s">
        <v>775</v>
      </c>
      <c r="H84" s="216" t="s">
        <v>775</v>
      </c>
      <c r="I84" s="218" t="s">
        <v>775</v>
      </c>
      <c r="J84" s="676"/>
    </row>
    <row r="85" spans="1:10" ht="26.25" thickBot="1">
      <c r="A85" s="221" t="s">
        <v>430</v>
      </c>
      <c r="B85" s="222" t="s">
        <v>427</v>
      </c>
      <c r="C85" s="223" t="s">
        <v>3</v>
      </c>
      <c r="D85" s="224" t="s">
        <v>775</v>
      </c>
      <c r="E85" s="225" t="s">
        <v>775</v>
      </c>
      <c r="F85" s="224" t="s">
        <v>775</v>
      </c>
      <c r="G85" s="224" t="s">
        <v>775</v>
      </c>
      <c r="H85" s="225" t="s">
        <v>775</v>
      </c>
      <c r="I85" s="226" t="s">
        <v>775</v>
      </c>
      <c r="J85" s="676"/>
    </row>
    <row r="86" spans="1:10" ht="13.5" thickTop="1"/>
    <row r="87" spans="1:10">
      <c r="A87" s="227" t="s">
        <v>128</v>
      </c>
      <c r="B87" s="228"/>
      <c r="C87" s="229"/>
      <c r="D87" s="230"/>
      <c r="E87" s="230"/>
      <c r="F87" s="231"/>
      <c r="G87" s="231"/>
      <c r="H87" s="231"/>
      <c r="I87" s="231"/>
    </row>
    <row r="88" spans="1:10">
      <c r="A88" s="133" t="s">
        <v>129</v>
      </c>
    </row>
    <row r="89" spans="1:10">
      <c r="A89" s="133" t="s">
        <v>130</v>
      </c>
    </row>
    <row r="90" spans="1:10"/>
    <row r="91" spans="1:10">
      <c r="A91" s="133" t="s">
        <v>767</v>
      </c>
      <c r="E91" s="490" t="s">
        <v>253</v>
      </c>
    </row>
    <row r="92" spans="1:10"/>
    <row r="93" spans="1:10">
      <c r="B93" s="421" t="s">
        <v>768</v>
      </c>
      <c r="C93" s="421"/>
      <c r="D93" s="421"/>
      <c r="E93" s="421"/>
      <c r="F93" s="702" t="s">
        <v>769</v>
      </c>
      <c r="G93" s="702"/>
      <c r="H93" s="702"/>
      <c r="I93" s="702"/>
    </row>
    <row r="94" spans="1:10"/>
    <row r="96" spans="1:10" hidden="1">
      <c r="A96" s="232"/>
      <c r="B96" s="233"/>
      <c r="C96" s="232"/>
      <c r="D96" s="232"/>
      <c r="E96" s="232"/>
      <c r="F96" s="232"/>
      <c r="G96" s="232"/>
      <c r="H96" s="232"/>
      <c r="I96" s="232"/>
    </row>
    <row r="97" spans="1:9" hidden="1">
      <c r="A97" s="232"/>
      <c r="B97" s="233"/>
      <c r="C97" s="232"/>
      <c r="D97" s="232"/>
      <c r="E97" s="232"/>
      <c r="F97" s="232"/>
      <c r="G97" s="232"/>
      <c r="H97" s="232"/>
      <c r="I97" s="232"/>
    </row>
    <row r="100" spans="1:9" hidden="1">
      <c r="B100" s="234"/>
    </row>
    <row r="101" spans="1:9" hidden="1">
      <c r="B101" s="107"/>
    </row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" right="0" top="0" bottom="0" header="0" footer="0"/>
  <pageSetup paperSize="9" scale="6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9"/>
  <sheetViews>
    <sheetView showGridLines="0" showZeros="0" topLeftCell="B1" workbookViewId="0">
      <selection activeCell="B1" sqref="A1:I82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bestFit="1" customWidth="1"/>
    <col min="5" max="5" width="7.5703125" style="19" customWidth="1"/>
    <col min="6" max="6" width="12.5703125" style="19" bestFit="1" customWidth="1"/>
    <col min="7" max="7" width="8.42578125" style="2" bestFit="1" customWidth="1"/>
    <col min="8" max="8" width="7.5703125" style="2" customWidth="1"/>
    <col min="9" max="9" width="14.7109375" style="2" bestFit="1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48" t="s">
        <v>176</v>
      </c>
      <c r="C1" s="748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54" t="str">
        <f>'ТИП-ПРОИЗ'!B3</f>
        <v>ТЕЦ "Бобов дол" АД</v>
      </c>
      <c r="C2" s="754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5" t="s">
        <v>0</v>
      </c>
      <c r="B4" s="717" t="s">
        <v>132</v>
      </c>
      <c r="C4" s="719" t="s">
        <v>2</v>
      </c>
      <c r="D4" s="743" t="s">
        <v>770</v>
      </c>
      <c r="E4" s="743"/>
      <c r="F4" s="743"/>
      <c r="G4" s="744" t="s">
        <v>776</v>
      </c>
      <c r="H4" s="744"/>
      <c r="I4" s="745"/>
    </row>
    <row r="5" spans="1:9" s="3" customFormat="1" ht="35.25" customHeight="1">
      <c r="A5" s="716"/>
      <c r="B5" s="718"/>
      <c r="C5" s="720"/>
      <c r="D5" s="25" t="s">
        <v>150</v>
      </c>
      <c r="E5" s="736" t="s">
        <v>148</v>
      </c>
      <c r="F5" s="736"/>
      <c r="G5" s="25" t="s">
        <v>150</v>
      </c>
      <c r="H5" s="736" t="s">
        <v>148</v>
      </c>
      <c r="I5" s="737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0</v>
      </c>
      <c r="E6" s="738">
        <f>SUM(E7,E14)</f>
        <v>0</v>
      </c>
      <c r="F6" s="738"/>
      <c r="G6" s="27">
        <f>SUM(G7,G14)</f>
        <v>0</v>
      </c>
      <c r="H6" s="738">
        <f>SUM(H7,H14)</f>
        <v>0</v>
      </c>
      <c r="I6" s="739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0</v>
      </c>
      <c r="E7" s="740">
        <f>SUM(E8:F13)</f>
        <v>0</v>
      </c>
      <c r="F7" s="740"/>
      <c r="G7" s="28">
        <f>SUM(G8:G13)</f>
        <v>0</v>
      </c>
      <c r="H7" s="740">
        <f>SUM(H8:I13)</f>
        <v>0</v>
      </c>
      <c r="I7" s="741"/>
    </row>
    <row r="8" spans="1:9" s="3" customFormat="1">
      <c r="A8" s="26"/>
      <c r="B8" s="8" t="s">
        <v>135</v>
      </c>
      <c r="C8" s="12" t="s">
        <v>3</v>
      </c>
      <c r="D8" s="101" t="s">
        <v>775</v>
      </c>
      <c r="E8" s="746"/>
      <c r="F8" s="749"/>
      <c r="G8" s="101" t="s">
        <v>775</v>
      </c>
      <c r="H8" s="746"/>
      <c r="I8" s="747"/>
    </row>
    <row r="9" spans="1:9" s="3" customFormat="1">
      <c r="A9" s="26"/>
      <c r="B9" s="8" t="s">
        <v>136</v>
      </c>
      <c r="C9" s="12" t="s">
        <v>3</v>
      </c>
      <c r="D9" s="101" t="s">
        <v>775</v>
      </c>
      <c r="E9" s="746" t="s">
        <v>775</v>
      </c>
      <c r="F9" s="749"/>
      <c r="G9" s="101" t="s">
        <v>775</v>
      </c>
      <c r="H9" s="746" t="s">
        <v>775</v>
      </c>
      <c r="I9" s="747"/>
    </row>
    <row r="10" spans="1:9" s="3" customFormat="1">
      <c r="A10" s="26"/>
      <c r="B10" s="8" t="s">
        <v>137</v>
      </c>
      <c r="C10" s="12" t="s">
        <v>3</v>
      </c>
      <c r="D10" s="101" t="s">
        <v>775</v>
      </c>
      <c r="E10" s="746" t="s">
        <v>775</v>
      </c>
      <c r="F10" s="749"/>
      <c r="G10" s="101" t="s">
        <v>775</v>
      </c>
      <c r="H10" s="746" t="s">
        <v>775</v>
      </c>
      <c r="I10" s="747"/>
    </row>
    <row r="11" spans="1:9" s="3" customFormat="1">
      <c r="A11" s="26"/>
      <c r="B11" s="8" t="s">
        <v>138</v>
      </c>
      <c r="C11" s="12" t="s">
        <v>3</v>
      </c>
      <c r="D11" s="101" t="s">
        <v>775</v>
      </c>
      <c r="E11" s="746" t="s">
        <v>775</v>
      </c>
      <c r="F11" s="749"/>
      <c r="G11" s="101" t="s">
        <v>775</v>
      </c>
      <c r="H11" s="746" t="s">
        <v>775</v>
      </c>
      <c r="I11" s="747"/>
    </row>
    <row r="12" spans="1:9" s="3" customFormat="1">
      <c r="A12" s="26"/>
      <c r="B12" s="8" t="s">
        <v>139</v>
      </c>
      <c r="C12" s="12" t="s">
        <v>3</v>
      </c>
      <c r="D12" s="101" t="s">
        <v>775</v>
      </c>
      <c r="E12" s="746" t="s">
        <v>775</v>
      </c>
      <c r="F12" s="749"/>
      <c r="G12" s="101" t="s">
        <v>775</v>
      </c>
      <c r="H12" s="746" t="s">
        <v>775</v>
      </c>
      <c r="I12" s="747"/>
    </row>
    <row r="13" spans="1:9" s="3" customFormat="1">
      <c r="A13" s="26"/>
      <c r="B13" s="8" t="s">
        <v>140</v>
      </c>
      <c r="C13" s="12" t="s">
        <v>3</v>
      </c>
      <c r="D13" s="101"/>
      <c r="E13" s="746"/>
      <c r="F13" s="749"/>
      <c r="G13" s="101"/>
      <c r="H13" s="746"/>
      <c r="I13" s="747"/>
    </row>
    <row r="14" spans="1:9" s="3" customFormat="1">
      <c r="A14" s="26" t="s">
        <v>142</v>
      </c>
      <c r="B14" s="7" t="s">
        <v>174</v>
      </c>
      <c r="C14" s="12" t="s">
        <v>3</v>
      </c>
      <c r="D14" s="101" t="s">
        <v>775</v>
      </c>
      <c r="E14" s="746" t="s">
        <v>775</v>
      </c>
      <c r="F14" s="749"/>
      <c r="G14" s="101" t="s">
        <v>775</v>
      </c>
      <c r="H14" s="746" t="s">
        <v>775</v>
      </c>
      <c r="I14" s="747"/>
    </row>
    <row r="15" spans="1:9" s="3" customFormat="1">
      <c r="A15" s="26" t="s">
        <v>143</v>
      </c>
      <c r="B15" s="13" t="s">
        <v>153</v>
      </c>
      <c r="C15" s="12" t="s">
        <v>3</v>
      </c>
      <c r="D15" s="101"/>
      <c r="E15" s="746"/>
      <c r="F15" s="749"/>
      <c r="G15" s="101"/>
      <c r="H15" s="746"/>
      <c r="I15" s="747"/>
    </row>
    <row r="16" spans="1:9" s="3" customFormat="1">
      <c r="A16" s="26" t="s">
        <v>177</v>
      </c>
      <c r="B16" s="30" t="s">
        <v>147</v>
      </c>
      <c r="C16" s="12" t="s">
        <v>3</v>
      </c>
      <c r="D16" s="750" t="s">
        <v>775</v>
      </c>
      <c r="E16" s="751"/>
      <c r="F16" s="752"/>
      <c r="G16" s="750" t="s">
        <v>775</v>
      </c>
      <c r="H16" s="751"/>
      <c r="I16" s="753"/>
    </row>
    <row r="17" spans="1:36" ht="13.5" thickBot="1">
      <c r="A17" s="31" t="s">
        <v>178</v>
      </c>
      <c r="B17" s="39" t="s">
        <v>146</v>
      </c>
      <c r="C17" s="42" t="s">
        <v>3</v>
      </c>
      <c r="D17" s="724">
        <f>SUM(D6,D16)-SUM(D15,E6)</f>
        <v>0</v>
      </c>
      <c r="E17" s="724"/>
      <c r="F17" s="724"/>
      <c r="G17" s="724">
        <f>SUM(G6,G16)-SUM(G15,H6)</f>
        <v>0</v>
      </c>
      <c r="H17" s="724"/>
      <c r="I17" s="72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2">
        <f>IF(G17=0,0,D35/G17)</f>
        <v>0</v>
      </c>
      <c r="B20" s="742"/>
      <c r="C20" s="742"/>
      <c r="D20" s="742"/>
      <c r="E20" s="742"/>
      <c r="F20" s="742"/>
      <c r="G20" s="742"/>
      <c r="H20" s="742"/>
      <c r="I20" s="74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5" t="s">
        <v>0</v>
      </c>
      <c r="B22" s="717" t="s">
        <v>132</v>
      </c>
      <c r="C22" s="719" t="s">
        <v>2</v>
      </c>
      <c r="D22" s="733" t="s">
        <v>282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6"/>
      <c r="B23" s="718"/>
      <c r="C23" s="720"/>
      <c r="D23" s="25" t="s">
        <v>150</v>
      </c>
      <c r="E23" s="736" t="s">
        <v>148</v>
      </c>
      <c r="F23" s="736"/>
      <c r="G23" s="25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0</v>
      </c>
      <c r="E24" s="738">
        <f>SUM(E25,E32)</f>
        <v>0</v>
      </c>
      <c r="F24" s="738"/>
      <c r="G24" s="27">
        <f>SUM(G25,G32)</f>
        <v>0</v>
      </c>
      <c r="H24" s="738">
        <f>SUM(H25,H32)</f>
        <v>0</v>
      </c>
      <c r="I24" s="73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0</v>
      </c>
      <c r="E25" s="740">
        <f>SUM(E26:F31)</f>
        <v>0</v>
      </c>
      <c r="F25" s="740"/>
      <c r="G25" s="28">
        <f>SUM(G26:G31)</f>
        <v>0</v>
      </c>
      <c r="H25" s="740">
        <f>SUM(H26:I31)</f>
        <v>0</v>
      </c>
      <c r="I25" s="74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0</v>
      </c>
      <c r="E26" s="726">
        <f t="shared" si="0"/>
        <v>0</v>
      </c>
      <c r="F26" s="726"/>
      <c r="G26" s="29"/>
      <c r="H26" s="727"/>
      <c r="I26" s="728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0</v>
      </c>
      <c r="E27" s="726">
        <f t="shared" si="0"/>
        <v>0</v>
      </c>
      <c r="F27" s="726"/>
      <c r="G27" s="29"/>
      <c r="H27" s="727"/>
      <c r="I27" s="728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0</v>
      </c>
      <c r="E28" s="726">
        <f t="shared" si="0"/>
        <v>0</v>
      </c>
      <c r="F28" s="726"/>
      <c r="G28" s="43"/>
      <c r="H28" s="727"/>
      <c r="I28" s="72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0</v>
      </c>
      <c r="E29" s="726">
        <f t="shared" si="0"/>
        <v>0</v>
      </c>
      <c r="F29" s="726"/>
      <c r="G29" s="29"/>
      <c r="H29" s="727"/>
      <c r="I29" s="728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26">
        <f t="shared" si="0"/>
        <v>0</v>
      </c>
      <c r="F30" s="726"/>
      <c r="G30" s="29"/>
      <c r="H30" s="727"/>
      <c r="I30" s="72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26">
        <f t="shared" si="0"/>
        <v>0</v>
      </c>
      <c r="F31" s="726"/>
      <c r="G31" s="29"/>
      <c r="H31" s="727"/>
      <c r="I31" s="728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26">
        <f t="shared" si="0"/>
        <v>0</v>
      </c>
      <c r="F32" s="726"/>
      <c r="G32" s="43"/>
      <c r="H32" s="727"/>
      <c r="I32" s="728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26">
        <f t="shared" si="0"/>
        <v>0</v>
      </c>
      <c r="F33" s="726"/>
      <c r="G33" s="29"/>
      <c r="H33" s="727"/>
      <c r="I33" s="72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29">
        <f>SUM(G16,-G34)</f>
        <v>0</v>
      </c>
      <c r="E34" s="729"/>
      <c r="F34" s="729"/>
      <c r="G34" s="730"/>
      <c r="H34" s="730"/>
      <c r="I34" s="731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24">
        <f>SUM(D24,D34)-SUM(D33,E24)</f>
        <v>0</v>
      </c>
      <c r="E35" s="724"/>
      <c r="F35" s="724"/>
      <c r="G35" s="724">
        <f>SUM(G24,G34)-SUM(G33,H24)</f>
        <v>0</v>
      </c>
      <c r="H35" s="724"/>
      <c r="I35" s="72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0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5" t="s">
        <v>0</v>
      </c>
      <c r="B40" s="717" t="s">
        <v>132</v>
      </c>
      <c r="C40" s="719" t="s">
        <v>2</v>
      </c>
      <c r="D40" s="733" t="s">
        <v>384</v>
      </c>
      <c r="E40" s="733"/>
      <c r="F40" s="733"/>
      <c r="G40" s="734" t="s">
        <v>385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6"/>
      <c r="B41" s="718"/>
      <c r="C41" s="720"/>
      <c r="D41" s="25" t="s">
        <v>150</v>
      </c>
      <c r="E41" s="736" t="s">
        <v>148</v>
      </c>
      <c r="F41" s="736"/>
      <c r="G41" s="25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0</v>
      </c>
      <c r="E42" s="738">
        <f>SUM(E43,E50)</f>
        <v>0</v>
      </c>
      <c r="F42" s="738"/>
      <c r="G42" s="27">
        <f>SUM(G43,G50)</f>
        <v>0</v>
      </c>
      <c r="H42" s="738">
        <f>SUM(H43,H50)</f>
        <v>0</v>
      </c>
      <c r="I42" s="73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0</v>
      </c>
      <c r="E43" s="740">
        <f>SUM(E44:F49)</f>
        <v>0</v>
      </c>
      <c r="F43" s="740"/>
      <c r="G43" s="28">
        <f>SUM(G44:G49)</f>
        <v>0</v>
      </c>
      <c r="H43" s="740">
        <f>SUM(H44:I49)</f>
        <v>0</v>
      </c>
      <c r="I43" s="74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0</v>
      </c>
      <c r="E44" s="726">
        <f t="shared" si="1"/>
        <v>0</v>
      </c>
      <c r="F44" s="726"/>
      <c r="G44" s="29"/>
      <c r="H44" s="727"/>
      <c r="I44" s="72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0</v>
      </c>
      <c r="E45" s="726">
        <f t="shared" si="1"/>
        <v>0</v>
      </c>
      <c r="F45" s="726"/>
      <c r="G45" s="29"/>
      <c r="H45" s="727"/>
      <c r="I45" s="72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0</v>
      </c>
      <c r="E46" s="726">
        <f t="shared" si="1"/>
        <v>0</v>
      </c>
      <c r="F46" s="726"/>
      <c r="G46" s="43"/>
      <c r="H46" s="727"/>
      <c r="I46" s="72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0</v>
      </c>
      <c r="E47" s="726">
        <f t="shared" si="1"/>
        <v>0</v>
      </c>
      <c r="F47" s="726"/>
      <c r="G47" s="29"/>
      <c r="H47" s="727"/>
      <c r="I47" s="72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26">
        <f t="shared" si="1"/>
        <v>0</v>
      </c>
      <c r="F48" s="726"/>
      <c r="G48" s="29"/>
      <c r="H48" s="727"/>
      <c r="I48" s="728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26">
        <f t="shared" si="1"/>
        <v>0</v>
      </c>
      <c r="F49" s="726"/>
      <c r="G49" s="29"/>
      <c r="H49" s="727"/>
      <c r="I49" s="728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26">
        <f t="shared" si="1"/>
        <v>0</v>
      </c>
      <c r="F50" s="726"/>
      <c r="G50" s="43"/>
      <c r="H50" s="727"/>
      <c r="I50" s="72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26">
        <f t="shared" si="1"/>
        <v>0</v>
      </c>
      <c r="F51" s="726"/>
      <c r="G51" s="29"/>
      <c r="H51" s="727"/>
      <c r="I51" s="728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29">
        <f>SUM(D34,-G52)</f>
        <v>0</v>
      </c>
      <c r="E52" s="729"/>
      <c r="F52" s="729"/>
      <c r="G52" s="730"/>
      <c r="H52" s="730"/>
      <c r="I52" s="731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24">
        <f>SUM(D42,D52)-SUM(D51,E42)</f>
        <v>0</v>
      </c>
      <c r="E53" s="724"/>
      <c r="F53" s="724"/>
      <c r="G53" s="724">
        <f>SUM(G42,G52)-SUM(G51,H42)</f>
        <v>0</v>
      </c>
      <c r="H53" s="724"/>
      <c r="I53" s="725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4">
        <f>IF(G17=0,0,I69/G17)</f>
        <v>0</v>
      </c>
      <c r="B59" s="714"/>
      <c r="C59" s="714"/>
      <c r="D59" s="714"/>
      <c r="E59" s="714"/>
      <c r="F59" s="714"/>
      <c r="G59" s="714"/>
      <c r="H59" s="714"/>
      <c r="I59" s="71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5" t="s">
        <v>0</v>
      </c>
      <c r="B61" s="717" t="s">
        <v>132</v>
      </c>
      <c r="C61" s="719" t="s">
        <v>2</v>
      </c>
      <c r="D61" s="721" t="str">
        <f>$D$4</f>
        <v>ОТЧЕТ към 31.12.2021 г.</v>
      </c>
      <c r="E61" s="721"/>
      <c r="F61" s="721"/>
      <c r="G61" s="722" t="str">
        <f>$G$4</f>
        <v>ОТЧЕТ към 31.12.2022 г.</v>
      </c>
      <c r="H61" s="722"/>
      <c r="I61" s="72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6"/>
      <c r="B62" s="718"/>
      <c r="C62" s="720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9" t="s">
        <v>154</v>
      </c>
      <c r="B64" s="13" t="s">
        <v>5</v>
      </c>
      <c r="C64" s="12" t="s">
        <v>3</v>
      </c>
      <c r="D64" s="53">
        <f>SUM(D7,-D70,-E70)</f>
        <v>0</v>
      </c>
      <c r="E64" s="53"/>
      <c r="F64" s="53">
        <f t="shared" ref="F64:F68" si="2">D64</f>
        <v>0</v>
      </c>
      <c r="G64" s="53">
        <f>SUM(D25,-G70)</f>
        <v>0</v>
      </c>
      <c r="H64" s="53"/>
      <c r="I64" s="81">
        <f t="shared" ref="I64:I68" si="3">G64</f>
        <v>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10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1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10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1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10"/>
      <c r="B67" s="13" t="s">
        <v>148</v>
      </c>
      <c r="C67" s="12" t="s">
        <v>94</v>
      </c>
      <c r="D67" s="53">
        <f>SUM(E6,-D73,-E73)</f>
        <v>0</v>
      </c>
      <c r="E67" s="53"/>
      <c r="F67" s="53">
        <f t="shared" si="2"/>
        <v>0</v>
      </c>
      <c r="G67" s="53">
        <f>SUM(E24,-G73)</f>
        <v>0</v>
      </c>
      <c r="H67" s="53"/>
      <c r="I67" s="81">
        <f t="shared" si="3"/>
        <v>0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10"/>
      <c r="B68" s="13" t="s">
        <v>6</v>
      </c>
      <c r="C68" s="12" t="s">
        <v>3</v>
      </c>
      <c r="D68" s="53">
        <f>SUM(D16,-D74,-E74)</f>
        <v>0</v>
      </c>
      <c r="E68" s="53"/>
      <c r="F68" s="53">
        <f t="shared" si="2"/>
        <v>0</v>
      </c>
      <c r="G68" s="53">
        <f>SUM(D34,-G74)</f>
        <v>0</v>
      </c>
      <c r="H68" s="53"/>
      <c r="I68" s="81">
        <f t="shared" si="3"/>
        <v>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11"/>
      <c r="B69" s="40" t="s">
        <v>248</v>
      </c>
      <c r="C69" s="10" t="s">
        <v>3</v>
      </c>
      <c r="D69" s="94">
        <f>ROUND(SUM(D64:D65,D68)-D66-D67,3)</f>
        <v>0</v>
      </c>
      <c r="E69" s="94"/>
      <c r="F69" s="94">
        <f>D69</f>
        <v>0</v>
      </c>
      <c r="G69" s="95">
        <f>ROUND(SUM(G64:G65,G68)-G66-G67,3)</f>
        <v>0</v>
      </c>
      <c r="H69" s="95"/>
      <c r="I69" s="96">
        <f>G69</f>
        <v>0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12" t="s">
        <v>155</v>
      </c>
      <c r="B70" s="13" t="s">
        <v>5</v>
      </c>
      <c r="C70" s="12" t="s">
        <v>3</v>
      </c>
      <c r="D70" s="54"/>
      <c r="E70" s="54"/>
      <c r="F70" s="53">
        <f t="shared" ref="F70:F76" si="4">SUM(D70:E70)</f>
        <v>0</v>
      </c>
      <c r="G70" s="54"/>
      <c r="H70" s="102">
        <f>G25</f>
        <v>0</v>
      </c>
      <c r="I70" s="81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12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2">
        <f>G32</f>
        <v>0</v>
      </c>
      <c r="I71" s="81">
        <f t="shared" si="5"/>
        <v>0</v>
      </c>
      <c r="J71" s="36"/>
    </row>
    <row r="72" spans="1:36" ht="15" customHeight="1">
      <c r="A72" s="712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2">
        <f>G33</f>
        <v>0</v>
      </c>
      <c r="I72" s="81">
        <f t="shared" si="5"/>
        <v>0</v>
      </c>
      <c r="J72" s="36"/>
    </row>
    <row r="73" spans="1:36" ht="15" customHeight="1">
      <c r="A73" s="712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2">
        <f>H24</f>
        <v>0</v>
      </c>
      <c r="I73" s="81">
        <f t="shared" si="5"/>
        <v>0</v>
      </c>
      <c r="J73" s="36"/>
    </row>
    <row r="74" spans="1:36" ht="15" customHeight="1">
      <c r="A74" s="712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2">
        <f>G34</f>
        <v>0</v>
      </c>
      <c r="I74" s="81">
        <f t="shared" si="5"/>
        <v>0</v>
      </c>
      <c r="J74" s="36"/>
    </row>
    <row r="75" spans="1:36" ht="30" customHeight="1" thickBot="1">
      <c r="A75" s="713"/>
      <c r="B75" s="41" t="s">
        <v>249</v>
      </c>
      <c r="C75" s="37" t="s">
        <v>3</v>
      </c>
      <c r="D75" s="92">
        <f>ROUND(SUM(D70:D71,D74)-D72-D73,3)</f>
        <v>0</v>
      </c>
      <c r="E75" s="92">
        <f>ROUND(SUM(E70:E71,E74)-E72-E73,3)</f>
        <v>0</v>
      </c>
      <c r="F75" s="92">
        <f t="shared" si="4"/>
        <v>0</v>
      </c>
      <c r="G75" s="92">
        <f>ROUND(SUM(G70:G71,G74)-G72-G73,3)</f>
        <v>0</v>
      </c>
      <c r="H75" s="92">
        <f>ROUND(SUM(H70:H71,H74)-H72-H73,3)</f>
        <v>0</v>
      </c>
      <c r="I75" s="93">
        <f t="shared" si="5"/>
        <v>0</v>
      </c>
      <c r="J75" s="36"/>
    </row>
    <row r="76" spans="1:36" ht="30" customHeight="1" thickTop="1" thickBot="1">
      <c r="A76" s="506" t="s">
        <v>700</v>
      </c>
      <c r="B76" s="97" t="s">
        <v>699</v>
      </c>
      <c r="C76" s="98" t="s">
        <v>3</v>
      </c>
      <c r="D76" s="99">
        <f>ROUND(SUM(D69,D75),3)</f>
        <v>0</v>
      </c>
      <c r="E76" s="99">
        <f>ROUND(SUM(E69,E75),3)</f>
        <v>0</v>
      </c>
      <c r="F76" s="99">
        <f t="shared" si="4"/>
        <v>0</v>
      </c>
      <c r="G76" s="99">
        <f>ROUND(SUM(G69,G75),3)</f>
        <v>0</v>
      </c>
      <c r="H76" s="99">
        <f>ROUND(SUM(H69,H75),3)</f>
        <v>0</v>
      </c>
      <c r="I76" s="100">
        <f t="shared" si="5"/>
        <v>0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>Финансов директор: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/>
      <c r="C81" s="11"/>
      <c r="D81" s="3"/>
      <c r="E81" s="3"/>
      <c r="F81" s="3"/>
      <c r="G81" s="708"/>
      <c r="H81" s="708"/>
      <c r="I81" s="70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B82" s="667" t="str">
        <f>Разходи!B93</f>
        <v>/ Даниел Бойчев /</v>
      </c>
      <c r="G82" s="667" t="str">
        <f>Разходи!F93</f>
        <v>/ Л.Спасов /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34:F34"/>
    <mergeCell ref="G34:I34"/>
    <mergeCell ref="D35:F35"/>
    <mergeCell ref="G35:I35"/>
    <mergeCell ref="E31:F31"/>
    <mergeCell ref="H31:I31"/>
    <mergeCell ref="H32:I32"/>
    <mergeCell ref="E33:F33"/>
    <mergeCell ref="H33:I33"/>
    <mergeCell ref="E32:F32"/>
    <mergeCell ref="H27:I27"/>
    <mergeCell ref="E28:F28"/>
    <mergeCell ref="E30:F30"/>
    <mergeCell ref="H30:I30"/>
    <mergeCell ref="E29:F29"/>
    <mergeCell ref="E25:F25"/>
    <mergeCell ref="H25:I25"/>
    <mergeCell ref="H29:I29"/>
    <mergeCell ref="E24:F24"/>
    <mergeCell ref="H28:I28"/>
    <mergeCell ref="E26:F26"/>
    <mergeCell ref="H26:I26"/>
    <mergeCell ref="E27:F27"/>
    <mergeCell ref="H24:I24"/>
    <mergeCell ref="B1:C1"/>
    <mergeCell ref="E9:F9"/>
    <mergeCell ref="E8:F8"/>
    <mergeCell ref="H9:I9"/>
    <mergeCell ref="E10:F10"/>
    <mergeCell ref="E7:F7"/>
    <mergeCell ref="D16:F16"/>
    <mergeCell ref="G16:I16"/>
    <mergeCell ref="H10:I10"/>
    <mergeCell ref="E11:F11"/>
    <mergeCell ref="E15:F15"/>
    <mergeCell ref="E14:F14"/>
    <mergeCell ref="H14:I14"/>
    <mergeCell ref="H7:I7"/>
    <mergeCell ref="E6:F6"/>
    <mergeCell ref="H6:I6"/>
    <mergeCell ref="E13:F13"/>
    <mergeCell ref="E12:F12"/>
    <mergeCell ref="H8:I8"/>
    <mergeCell ref="H12:I12"/>
    <mergeCell ref="H13:I13"/>
    <mergeCell ref="H15:I15"/>
    <mergeCell ref="B2:C2"/>
    <mergeCell ref="A4:A5"/>
    <mergeCell ref="B4:B5"/>
    <mergeCell ref="C4:C5"/>
    <mergeCell ref="B22:B23"/>
    <mergeCell ref="C22:C23"/>
    <mergeCell ref="G22:I22"/>
    <mergeCell ref="E23:F23"/>
    <mergeCell ref="H23:I23"/>
    <mergeCell ref="D17:F17"/>
    <mergeCell ref="G17:I17"/>
    <mergeCell ref="A20:I20"/>
    <mergeCell ref="A22:A23"/>
    <mergeCell ref="D4:F4"/>
    <mergeCell ref="G4:I4"/>
    <mergeCell ref="E5:F5"/>
    <mergeCell ref="H5:I5"/>
    <mergeCell ref="D22:F22"/>
    <mergeCell ref="H11:I11"/>
    <mergeCell ref="A38:I38"/>
    <mergeCell ref="A40:A41"/>
    <mergeCell ref="B40:B41"/>
    <mergeCell ref="C40:C41"/>
    <mergeCell ref="D40:F40"/>
    <mergeCell ref="G40:I40"/>
    <mergeCell ref="E41:F41"/>
    <mergeCell ref="H41:I41"/>
    <mergeCell ref="E47:F47"/>
    <mergeCell ref="H47:I47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D53:F53"/>
    <mergeCell ref="G53:I53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 verticalCentered="1"/>
  <pageMargins left="0" right="0" top="0" bottom="0" header="0" footer="0"/>
  <pageSetup paperSize="9" scale="68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topLeftCell="A19" workbookViewId="0">
      <selection sqref="A1:G54"/>
    </sheetView>
  </sheetViews>
  <sheetFormatPr defaultColWidth="0" defaultRowHeight="12.75" zeroHeight="1"/>
  <cols>
    <col min="1" max="1" width="3.85546875" style="104" customWidth="1"/>
    <col min="2" max="2" width="20.42578125" style="104" customWidth="1"/>
    <col min="3" max="4" width="11" style="104" customWidth="1"/>
    <col min="5" max="5" width="7.5703125" style="104" customWidth="1"/>
    <col min="6" max="6" width="16.5703125" style="104" customWidth="1"/>
    <col min="7" max="7" width="20.42578125" style="104" customWidth="1"/>
    <col min="8" max="8" width="7.5703125" style="104" customWidth="1"/>
    <col min="9" max="12" width="7.5703125" style="104" hidden="1" customWidth="1"/>
    <col min="13" max="16384" width="0" style="104" hidden="1"/>
  </cols>
  <sheetData>
    <row r="1" spans="1:8" ht="18.75">
      <c r="A1" s="103"/>
      <c r="B1" s="755">
        <v>3</v>
      </c>
      <c r="C1" s="755"/>
      <c r="D1" s="755"/>
      <c r="E1" s="755"/>
      <c r="F1" s="235"/>
      <c r="G1" s="134" t="s">
        <v>681</v>
      </c>
    </row>
    <row r="2" spans="1:8">
      <c r="A2" s="103"/>
      <c r="B2" s="103"/>
      <c r="C2" s="103"/>
      <c r="D2" s="103"/>
      <c r="E2" s="103"/>
      <c r="F2" s="103"/>
      <c r="G2" s="103"/>
    </row>
    <row r="3" spans="1:8">
      <c r="A3" s="103"/>
      <c r="B3" s="103"/>
      <c r="C3" s="103"/>
      <c r="D3" s="103"/>
      <c r="E3" s="103"/>
      <c r="F3" s="103"/>
      <c r="G3" s="103"/>
    </row>
    <row r="4" spans="1:8" ht="15.75" customHeight="1">
      <c r="A4" s="152"/>
      <c r="B4" s="756" t="s">
        <v>156</v>
      </c>
      <c r="C4" s="756"/>
      <c r="D4" s="756"/>
      <c r="E4" s="756"/>
      <c r="F4" s="152"/>
      <c r="G4" s="152"/>
    </row>
    <row r="5" spans="1:8" ht="15.75">
      <c r="A5" s="236"/>
      <c r="B5" s="757" t="str">
        <f>'ТИП-ПРОИЗ'!$B$3:$C$3</f>
        <v>ТЕЦ "Бобов дол" АД</v>
      </c>
      <c r="C5" s="757"/>
      <c r="D5" s="757"/>
      <c r="E5" s="757"/>
      <c r="F5" s="236"/>
      <c r="G5" s="236"/>
    </row>
    <row r="6" spans="1:8" ht="15.75">
      <c r="A6" s="236"/>
      <c r="B6" s="237"/>
      <c r="C6" s="237"/>
      <c r="D6" s="237"/>
      <c r="E6" s="236"/>
      <c r="F6" s="236"/>
      <c r="G6" s="236"/>
    </row>
    <row r="7" spans="1:8" ht="15.75">
      <c r="A7" s="236"/>
      <c r="B7" s="237"/>
      <c r="C7" s="237"/>
      <c r="D7" s="237"/>
      <c r="E7" s="236"/>
      <c r="F7" s="236"/>
      <c r="G7" s="236"/>
    </row>
    <row r="8" spans="1:8"/>
    <row r="9" spans="1:8" ht="13.5" thickBot="1">
      <c r="A9" s="116"/>
      <c r="B9" s="116"/>
      <c r="C9" s="116"/>
      <c r="D9" s="116"/>
      <c r="E9" s="116"/>
      <c r="F9" s="116"/>
      <c r="G9" s="116"/>
    </row>
    <row r="10" spans="1:8" s="107" customFormat="1" ht="30" customHeight="1" thickTop="1">
      <c r="A10" s="238" t="s">
        <v>0</v>
      </c>
      <c r="B10" s="761" t="s">
        <v>71</v>
      </c>
      <c r="C10" s="762"/>
      <c r="D10" s="763"/>
      <c r="E10" s="239" t="s">
        <v>41</v>
      </c>
      <c r="F10" s="240" t="s">
        <v>771</v>
      </c>
      <c r="G10" s="511" t="s">
        <v>777</v>
      </c>
      <c r="H10" s="241"/>
    </row>
    <row r="11" spans="1:8" s="107" customFormat="1">
      <c r="A11" s="242">
        <v>1</v>
      </c>
      <c r="B11" s="764">
        <v>2</v>
      </c>
      <c r="C11" s="765"/>
      <c r="D11" s="766"/>
      <c r="E11" s="243">
        <v>3</v>
      </c>
      <c r="F11" s="243">
        <v>4</v>
      </c>
      <c r="G11" s="244">
        <v>5</v>
      </c>
      <c r="H11" s="245"/>
    </row>
    <row r="12" spans="1:8" s="248" customFormat="1" ht="15">
      <c r="A12" s="188">
        <v>1</v>
      </c>
      <c r="B12" s="758" t="s">
        <v>72</v>
      </c>
      <c r="C12" s="759"/>
      <c r="D12" s="760"/>
      <c r="E12" s="246" t="s">
        <v>73</v>
      </c>
      <c r="F12" s="692" t="s">
        <v>775</v>
      </c>
      <c r="G12" s="690" t="s">
        <v>775</v>
      </c>
      <c r="H12" s="247"/>
    </row>
    <row r="13" spans="1:8" s="248" customFormat="1" ht="15" customHeight="1">
      <c r="A13" s="188">
        <v>2</v>
      </c>
      <c r="B13" s="758" t="s">
        <v>92</v>
      </c>
      <c r="C13" s="759"/>
      <c r="D13" s="760"/>
      <c r="E13" s="246" t="s">
        <v>7</v>
      </c>
      <c r="F13" s="249" t="s">
        <v>775</v>
      </c>
      <c r="G13" s="250" t="s">
        <v>775</v>
      </c>
      <c r="H13" s="251"/>
    </row>
    <row r="14" spans="1:8" s="248" customFormat="1" ht="17.25" customHeight="1">
      <c r="A14" s="188">
        <v>3</v>
      </c>
      <c r="B14" s="758" t="s">
        <v>74</v>
      </c>
      <c r="C14" s="759"/>
      <c r="D14" s="760"/>
      <c r="E14" s="246" t="s">
        <v>7</v>
      </c>
      <c r="F14" s="693" t="s">
        <v>775</v>
      </c>
      <c r="G14" s="694" t="s">
        <v>775</v>
      </c>
      <c r="H14" s="252"/>
    </row>
    <row r="15" spans="1:8" s="248" customFormat="1" ht="15" customHeight="1">
      <c r="A15" s="188">
        <v>4</v>
      </c>
      <c r="B15" s="758" t="s">
        <v>91</v>
      </c>
      <c r="C15" s="759"/>
      <c r="D15" s="760"/>
      <c r="E15" s="246" t="s">
        <v>73</v>
      </c>
      <c r="F15" s="253">
        <f>SUM(F16:F17)</f>
        <v>0</v>
      </c>
      <c r="G15" s="254">
        <f>SUM(G16:G17)</f>
        <v>0</v>
      </c>
      <c r="H15" s="247"/>
    </row>
    <row r="16" spans="1:8" s="248" customFormat="1" ht="15" customHeight="1">
      <c r="A16" s="188"/>
      <c r="B16" s="758" t="s">
        <v>89</v>
      </c>
      <c r="C16" s="759"/>
      <c r="D16" s="760"/>
      <c r="E16" s="246" t="s">
        <v>73</v>
      </c>
      <c r="F16" s="692" t="s">
        <v>775</v>
      </c>
      <c r="G16" s="690" t="s">
        <v>775</v>
      </c>
      <c r="H16" s="247"/>
    </row>
    <row r="17" spans="1:8" s="248" customFormat="1" ht="15">
      <c r="A17" s="188"/>
      <c r="B17" s="758" t="s">
        <v>90</v>
      </c>
      <c r="C17" s="759"/>
      <c r="D17" s="760"/>
      <c r="E17" s="246" t="s">
        <v>73</v>
      </c>
      <c r="F17" s="692" t="s">
        <v>775</v>
      </c>
      <c r="G17" s="690" t="s">
        <v>775</v>
      </c>
      <c r="H17" s="247"/>
    </row>
    <row r="18" spans="1:8" s="248" customFormat="1" ht="15" customHeight="1">
      <c r="A18" s="188">
        <v>5</v>
      </c>
      <c r="B18" s="758" t="s">
        <v>93</v>
      </c>
      <c r="C18" s="759"/>
      <c r="D18" s="760"/>
      <c r="E18" s="246" t="s">
        <v>7</v>
      </c>
      <c r="F18" s="249" t="s">
        <v>775</v>
      </c>
      <c r="G18" s="250" t="s">
        <v>775</v>
      </c>
      <c r="H18" s="251"/>
    </row>
    <row r="19" spans="1:8" s="248" customFormat="1" ht="30" customHeight="1">
      <c r="A19" s="188">
        <v>6</v>
      </c>
      <c r="B19" s="758" t="s">
        <v>75</v>
      </c>
      <c r="C19" s="759"/>
      <c r="D19" s="760"/>
      <c r="E19" s="246" t="s">
        <v>7</v>
      </c>
      <c r="F19" s="693" t="s">
        <v>775</v>
      </c>
      <c r="G19" s="694" t="s">
        <v>775</v>
      </c>
      <c r="H19" s="252"/>
    </row>
    <row r="20" spans="1:8" s="248" customFormat="1" ht="15">
      <c r="A20" s="188">
        <v>7</v>
      </c>
      <c r="B20" s="758" t="s">
        <v>76</v>
      </c>
      <c r="C20" s="759"/>
      <c r="D20" s="760"/>
      <c r="E20" s="246" t="s">
        <v>7</v>
      </c>
      <c r="F20" s="693" t="s">
        <v>775</v>
      </c>
      <c r="G20" s="694" t="s">
        <v>775</v>
      </c>
      <c r="H20" s="255"/>
    </row>
    <row r="21" spans="1:8" ht="13.5" thickBot="1">
      <c r="A21" s="256">
        <v>8</v>
      </c>
      <c r="B21" s="773" t="s">
        <v>77</v>
      </c>
      <c r="C21" s="774"/>
      <c r="D21" s="775"/>
      <c r="E21" s="257" t="s">
        <v>7</v>
      </c>
      <c r="F21" s="258" t="s">
        <v>775</v>
      </c>
      <c r="G21" s="259" t="s">
        <v>775</v>
      </c>
      <c r="H21" s="260"/>
    </row>
    <row r="22" spans="1:8" ht="13.5" thickTop="1"/>
    <row r="23" spans="1:8"/>
    <row r="24" spans="1:8">
      <c r="B24" s="778" t="s">
        <v>773</v>
      </c>
      <c r="C24" s="778"/>
      <c r="D24" s="778"/>
      <c r="E24" s="778"/>
    </row>
    <row r="25" spans="1:8" ht="13.5" thickBot="1">
      <c r="B25" s="261"/>
      <c r="C25" s="261"/>
      <c r="D25" s="261"/>
      <c r="E25" s="261"/>
    </row>
    <row r="26" spans="1:8" ht="26.25" customHeight="1" thickTop="1">
      <c r="A26" s="767" t="s">
        <v>0</v>
      </c>
      <c r="B26" s="769" t="s">
        <v>276</v>
      </c>
      <c r="C26" s="769" t="s">
        <v>441</v>
      </c>
      <c r="D26" s="769" t="s">
        <v>439</v>
      </c>
      <c r="E26" s="771" t="s">
        <v>440</v>
      </c>
      <c r="F26" s="262" t="s">
        <v>278</v>
      </c>
      <c r="G26" s="507" t="s">
        <v>701</v>
      </c>
    </row>
    <row r="27" spans="1:8" ht="26.25" customHeight="1">
      <c r="A27" s="768"/>
      <c r="B27" s="770"/>
      <c r="C27" s="770"/>
      <c r="D27" s="770"/>
      <c r="E27" s="772"/>
      <c r="F27" s="264" t="str">
        <f>'ТИП-ПРОИЗ'!$E$5</f>
        <v>ОТЧЕТ</v>
      </c>
      <c r="G27" s="512" t="str">
        <f>G10</f>
        <v>Към 31.12.2022 г.</v>
      </c>
    </row>
    <row r="28" spans="1:8" ht="12.75" customHeight="1">
      <c r="A28" s="263">
        <v>4</v>
      </c>
      <c r="B28" s="265" t="s">
        <v>281</v>
      </c>
      <c r="C28" s="266">
        <f>SUM(C29,C34)</f>
        <v>0</v>
      </c>
      <c r="D28" s="266"/>
      <c r="E28" s="267">
        <f>IF(C28=0,0,SUM(C29*E29,C34*E34)/C28)</f>
        <v>0</v>
      </c>
      <c r="F28" s="268">
        <f>SUM(F29,F34)</f>
        <v>0</v>
      </c>
      <c r="G28" s="508" t="s">
        <v>775</v>
      </c>
    </row>
    <row r="29" spans="1:8">
      <c r="A29" s="179" t="s">
        <v>251</v>
      </c>
      <c r="B29" s="269" t="s">
        <v>279</v>
      </c>
      <c r="C29" s="270">
        <f>SUM(C30:C33)</f>
        <v>0</v>
      </c>
      <c r="D29" s="270"/>
      <c r="E29" s="267">
        <f>ROUND(IF(C29=0,0,SUMPRODUCT(C30:C33,E30:E33)/C29),4)</f>
        <v>0</v>
      </c>
      <c r="F29" s="271">
        <f>SUM(F30:F33)</f>
        <v>0</v>
      </c>
      <c r="G29" s="272" t="s">
        <v>775</v>
      </c>
    </row>
    <row r="30" spans="1:8">
      <c r="A30" s="188"/>
      <c r="B30" s="200" t="s">
        <v>775</v>
      </c>
      <c r="C30" s="48" t="s">
        <v>775</v>
      </c>
      <c r="D30" s="48" t="s">
        <v>775</v>
      </c>
      <c r="E30" s="49" t="s">
        <v>775</v>
      </c>
      <c r="F30" s="48" t="s">
        <v>775</v>
      </c>
      <c r="G30" s="509" t="s">
        <v>775</v>
      </c>
    </row>
    <row r="31" spans="1:8" ht="15" customHeight="1">
      <c r="A31" s="188"/>
      <c r="B31" s="200"/>
      <c r="C31" s="48"/>
      <c r="D31" s="48"/>
      <c r="E31" s="49"/>
      <c r="F31" s="48"/>
      <c r="G31" s="509"/>
    </row>
    <row r="32" spans="1:8" ht="15" customHeight="1">
      <c r="A32" s="670"/>
      <c r="B32" s="200"/>
      <c r="C32" s="48"/>
      <c r="D32" s="48"/>
      <c r="E32" s="49"/>
      <c r="F32" s="48"/>
      <c r="G32" s="509"/>
    </row>
    <row r="33" spans="1:10" ht="15" customHeight="1">
      <c r="A33" s="188"/>
      <c r="B33" s="200"/>
      <c r="C33" s="48"/>
      <c r="D33" s="48"/>
      <c r="E33" s="49"/>
      <c r="F33" s="48"/>
      <c r="G33" s="509">
        <f>SUM(C33,-F33)</f>
        <v>0</v>
      </c>
    </row>
    <row r="34" spans="1:10" ht="12.75" customHeight="1">
      <c r="A34" s="179" t="s">
        <v>252</v>
      </c>
      <c r="B34" s="273" t="s">
        <v>280</v>
      </c>
      <c r="C34" s="274">
        <f>SUM(C35:C43)</f>
        <v>0</v>
      </c>
      <c r="D34" s="274"/>
      <c r="E34" s="267">
        <f>ROUND(IF(C34=0,0,SUMPRODUCT(C35:C43,E35:E43)/C34),4)</f>
        <v>0</v>
      </c>
      <c r="F34" s="271">
        <f>SUM(F35:F43)</f>
        <v>0</v>
      </c>
      <c r="G34" s="272" t="s">
        <v>775</v>
      </c>
    </row>
    <row r="35" spans="1:10">
      <c r="A35" s="188"/>
      <c r="B35" s="200" t="s">
        <v>775</v>
      </c>
      <c r="C35" s="48" t="s">
        <v>775</v>
      </c>
      <c r="D35" s="48" t="s">
        <v>775</v>
      </c>
      <c r="E35" s="49" t="s">
        <v>775</v>
      </c>
      <c r="F35" s="48" t="s">
        <v>775</v>
      </c>
      <c r="G35" s="509" t="s">
        <v>775</v>
      </c>
    </row>
    <row r="36" spans="1:10">
      <c r="A36" s="188"/>
      <c r="B36" s="200" t="s">
        <v>775</v>
      </c>
      <c r="C36" s="48" t="s">
        <v>775</v>
      </c>
      <c r="D36" s="48" t="s">
        <v>775</v>
      </c>
      <c r="E36" s="49" t="s">
        <v>775</v>
      </c>
      <c r="F36" s="48"/>
      <c r="G36" s="509">
        <f t="shared" ref="G36:G43" si="0">SUM(C36,-F36)</f>
        <v>0</v>
      </c>
    </row>
    <row r="37" spans="1:10">
      <c r="A37" s="188"/>
      <c r="B37" s="200" t="s">
        <v>775</v>
      </c>
      <c r="C37" s="48" t="s">
        <v>775</v>
      </c>
      <c r="D37" s="48" t="s">
        <v>775</v>
      </c>
      <c r="E37" s="49" t="s">
        <v>775</v>
      </c>
      <c r="F37" s="48"/>
      <c r="G37" s="509">
        <f t="shared" si="0"/>
        <v>0</v>
      </c>
    </row>
    <row r="38" spans="1:10">
      <c r="A38" s="188"/>
      <c r="B38" s="200" t="s">
        <v>775</v>
      </c>
      <c r="C38" s="48" t="s">
        <v>775</v>
      </c>
      <c r="D38" s="48" t="s">
        <v>775</v>
      </c>
      <c r="E38" s="49" t="s">
        <v>775</v>
      </c>
      <c r="F38" s="48" t="s">
        <v>775</v>
      </c>
      <c r="G38" s="509" t="s">
        <v>775</v>
      </c>
    </row>
    <row r="39" spans="1:10">
      <c r="A39" s="188"/>
      <c r="B39" s="200" t="s">
        <v>277</v>
      </c>
      <c r="C39" s="48"/>
      <c r="D39" s="48"/>
      <c r="E39" s="49"/>
      <c r="F39" s="48"/>
      <c r="G39" s="509">
        <f t="shared" si="0"/>
        <v>0</v>
      </c>
    </row>
    <row r="40" spans="1:10">
      <c r="A40" s="188"/>
      <c r="B40" s="200" t="s">
        <v>277</v>
      </c>
      <c r="C40" s="48"/>
      <c r="D40" s="48"/>
      <c r="E40" s="49"/>
      <c r="F40" s="48"/>
      <c r="G40" s="509">
        <f t="shared" si="0"/>
        <v>0</v>
      </c>
    </row>
    <row r="41" spans="1:10">
      <c r="A41" s="188"/>
      <c r="B41" s="200" t="s">
        <v>277</v>
      </c>
      <c r="C41" s="48"/>
      <c r="D41" s="48"/>
      <c r="E41" s="49"/>
      <c r="F41" s="48"/>
      <c r="G41" s="509">
        <f t="shared" si="0"/>
        <v>0</v>
      </c>
    </row>
    <row r="42" spans="1:10">
      <c r="A42" s="188"/>
      <c r="B42" s="200" t="s">
        <v>277</v>
      </c>
      <c r="C42" s="48"/>
      <c r="D42" s="48"/>
      <c r="E42" s="49"/>
      <c r="F42" s="48"/>
      <c r="G42" s="509">
        <f t="shared" si="0"/>
        <v>0</v>
      </c>
    </row>
    <row r="43" spans="1:10" ht="13.5" thickBot="1">
      <c r="A43" s="275"/>
      <c r="B43" s="276" t="s">
        <v>277</v>
      </c>
      <c r="C43" s="50"/>
      <c r="D43" s="50"/>
      <c r="E43" s="51"/>
      <c r="F43" s="50"/>
      <c r="G43" s="510">
        <f t="shared" si="0"/>
        <v>0</v>
      </c>
    </row>
    <row r="44" spans="1:10" ht="13.5" thickTop="1">
      <c r="H44" s="136"/>
      <c r="I44" s="136"/>
    </row>
    <row r="45" spans="1:10" ht="15">
      <c r="A45" s="277" t="s">
        <v>98</v>
      </c>
      <c r="B45" s="278"/>
      <c r="C45" s="133"/>
      <c r="D45" s="133"/>
      <c r="E45" s="107"/>
      <c r="F45" s="107"/>
      <c r="G45" s="107"/>
      <c r="H45" s="106"/>
      <c r="I45" s="106"/>
      <c r="J45" s="106"/>
    </row>
    <row r="46" spans="1:10" ht="15">
      <c r="A46" s="279" t="s">
        <v>179</v>
      </c>
      <c r="B46" s="777" t="s">
        <v>323</v>
      </c>
      <c r="C46" s="777"/>
      <c r="D46" s="777"/>
      <c r="E46" s="777"/>
      <c r="F46" s="777"/>
      <c r="G46" s="777"/>
      <c r="H46" s="281"/>
      <c r="I46" s="281"/>
      <c r="J46" s="281"/>
    </row>
    <row r="47" spans="1:10" ht="15">
      <c r="A47" s="279"/>
      <c r="B47" s="280"/>
      <c r="C47" s="280"/>
      <c r="D47" s="280"/>
      <c r="E47" s="280"/>
      <c r="F47" s="280"/>
      <c r="G47" s="280"/>
      <c r="H47" s="281"/>
      <c r="I47" s="281"/>
      <c r="J47" s="281"/>
    </row>
    <row r="48" spans="1:10" ht="15">
      <c r="A48" s="279"/>
      <c r="B48" s="280"/>
      <c r="C48" s="280"/>
      <c r="D48" s="280"/>
      <c r="E48" s="280"/>
      <c r="F48" s="280"/>
      <c r="G48" s="280"/>
      <c r="H48" s="281"/>
      <c r="I48" s="281"/>
      <c r="J48" s="281"/>
    </row>
    <row r="49" spans="1:10" ht="15">
      <c r="A49" s="279"/>
      <c r="B49" s="280"/>
      <c r="C49" s="280"/>
      <c r="D49" s="280"/>
      <c r="E49" s="280"/>
      <c r="F49" s="280"/>
      <c r="G49" s="280"/>
      <c r="H49" s="281"/>
      <c r="I49" s="281"/>
      <c r="J49" s="281"/>
    </row>
    <row r="50" spans="1:10" ht="15">
      <c r="A50" s="279"/>
      <c r="B50" s="280"/>
      <c r="C50" s="280"/>
      <c r="D50" s="280"/>
      <c r="E50" s="280"/>
      <c r="F50" s="280"/>
      <c r="G50" s="280"/>
      <c r="H50" s="281"/>
      <c r="I50" s="281"/>
      <c r="J50" s="281"/>
    </row>
    <row r="51" spans="1:10"/>
    <row r="52" spans="1:10" ht="15.75">
      <c r="A52" s="133" t="str">
        <f>Разходи!$A$91</f>
        <v>Финансов директор:</v>
      </c>
      <c r="B52" s="282"/>
      <c r="C52" s="282"/>
      <c r="D52" s="282"/>
      <c r="E52" s="135" t="str">
        <f>Разходи!$E$91</f>
        <v>Изп. директор:</v>
      </c>
    </row>
    <row r="53" spans="1:10"/>
    <row r="54" spans="1:10">
      <c r="A54" s="133"/>
      <c r="B54" s="283" t="str">
        <f>Разходи!$B$93</f>
        <v>/ Даниел Бойчев /</v>
      </c>
      <c r="C54" s="283"/>
      <c r="D54" s="283"/>
      <c r="E54" s="106"/>
      <c r="F54" s="776" t="str">
        <f>Разходи!$F$93</f>
        <v>/ Л.Спасов /</v>
      </c>
      <c r="G54" s="776"/>
    </row>
    <row r="55" spans="1:10"/>
    <row r="56" spans="1:10"/>
    <row r="57" spans="1:10"/>
  </sheetData>
  <mergeCells count="23">
    <mergeCell ref="B21:D21"/>
    <mergeCell ref="B19:D19"/>
    <mergeCell ref="B20:D20"/>
    <mergeCell ref="F54:G54"/>
    <mergeCell ref="B46:G46"/>
    <mergeCell ref="B24:E24"/>
    <mergeCell ref="A26:A27"/>
    <mergeCell ref="B26:B27"/>
    <mergeCell ref="C26:C27"/>
    <mergeCell ref="D26:D27"/>
    <mergeCell ref="E26:E27"/>
    <mergeCell ref="B1:E1"/>
    <mergeCell ref="B4:E4"/>
    <mergeCell ref="B5:E5"/>
    <mergeCell ref="B18:D18"/>
    <mergeCell ref="B10:D10"/>
    <mergeCell ref="B11:D11"/>
    <mergeCell ref="B12:D12"/>
    <mergeCell ref="B15:D15"/>
    <mergeCell ref="B13:D13"/>
    <mergeCell ref="B14:D14"/>
    <mergeCell ref="B16:D16"/>
    <mergeCell ref="B17:D17"/>
  </mergeCells>
  <phoneticPr fontId="0" type="noConversion"/>
  <printOptions horizontalCentered="1" verticalCentered="1"/>
  <pageMargins left="0" right="0" top="0" bottom="0" header="0" footer="0"/>
  <pageSetup paperSize="9" orientation="portrait" blackAndWhite="1" r:id="rId1"/>
  <headerFooter alignWithMargins="0"/>
  <ignoredErrors>
    <ignoredError sqref="F29" formulaRange="1" unlockedFormula="1"/>
    <ignoredError sqref="F34 G36:G37 G33 G39:G43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2"/>
  <sheetViews>
    <sheetView showGridLines="0" showZeros="0" zoomScale="90" zoomScaleNormal="90" workbookViewId="0">
      <pane ySplit="7" topLeftCell="A8" activePane="bottomLeft" state="frozen"/>
      <selection pane="bottomLeft" sqref="A1:F139"/>
    </sheetView>
  </sheetViews>
  <sheetFormatPr defaultColWidth="0" defaultRowHeight="12.75" zeroHeight="1"/>
  <cols>
    <col min="1" max="1" width="5.5703125" style="107" customWidth="1"/>
    <col min="2" max="2" width="75.42578125" style="133" customWidth="1"/>
    <col min="3" max="3" width="10.5703125" style="107" customWidth="1"/>
    <col min="4" max="4" width="10" style="107" customWidth="1"/>
    <col min="5" max="5" width="15.5703125" style="133" customWidth="1"/>
    <col min="6" max="6" width="15.140625" style="133" customWidth="1"/>
    <col min="7" max="7" width="15.5703125" style="133" customWidth="1"/>
    <col min="8" max="16384" width="0" style="133" hidden="1"/>
  </cols>
  <sheetData>
    <row r="1" spans="1:7" ht="18.75">
      <c r="A1" s="152"/>
      <c r="B1" s="788">
        <v>4</v>
      </c>
      <c r="C1" s="788"/>
      <c r="D1" s="332"/>
      <c r="E1" s="333"/>
      <c r="F1" s="134" t="s">
        <v>682</v>
      </c>
    </row>
    <row r="2" spans="1:7">
      <c r="A2" s="152"/>
      <c r="B2" s="789" t="s">
        <v>218</v>
      </c>
      <c r="C2" s="789"/>
      <c r="D2" s="152"/>
      <c r="E2" s="334"/>
      <c r="F2" s="334"/>
    </row>
    <row r="3" spans="1:7">
      <c r="A3" s="152"/>
      <c r="B3" s="84" t="s">
        <v>774</v>
      </c>
      <c r="C3" s="152"/>
      <c r="D3" s="152"/>
      <c r="E3" s="334"/>
      <c r="F3"/>
    </row>
    <row r="4" spans="1:7" ht="12.75" customHeight="1" thickBot="1">
      <c r="B4" s="335"/>
      <c r="C4" s="336"/>
      <c r="F4" s="207"/>
    </row>
    <row r="5" spans="1:7" ht="32.25" customHeight="1" thickTop="1">
      <c r="A5" s="779" t="s">
        <v>0</v>
      </c>
      <c r="B5" s="781">
        <v>7.2023000000000001</v>
      </c>
      <c r="C5" s="785" t="s">
        <v>42</v>
      </c>
      <c r="D5" s="790" t="s">
        <v>14</v>
      </c>
      <c r="E5" s="339" t="s">
        <v>332</v>
      </c>
      <c r="F5" s="340" t="s">
        <v>752</v>
      </c>
    </row>
    <row r="6" spans="1:7" ht="15.75">
      <c r="A6" s="780"/>
      <c r="B6" s="782"/>
      <c r="C6" s="786"/>
      <c r="D6" s="791"/>
      <c r="E6" s="341">
        <f>($B$5-7.0001)*10000</f>
        <v>2022.0000000000039</v>
      </c>
      <c r="F6" s="638">
        <f>$B$5</f>
        <v>7.2023000000000001</v>
      </c>
    </row>
    <row r="7" spans="1:7">
      <c r="A7" s="342">
        <v>1</v>
      </c>
      <c r="B7" s="343">
        <v>2</v>
      </c>
      <c r="C7" s="344">
        <v>3</v>
      </c>
      <c r="D7" s="344">
        <v>4</v>
      </c>
      <c r="E7" s="345">
        <v>5</v>
      </c>
      <c r="F7" s="514">
        <v>6</v>
      </c>
    </row>
    <row r="8" spans="1:7" s="202" customFormat="1" ht="15" customHeight="1">
      <c r="A8" s="376">
        <v>1</v>
      </c>
      <c r="B8" s="346" t="s">
        <v>534</v>
      </c>
      <c r="C8" s="347" t="s">
        <v>221</v>
      </c>
      <c r="D8" s="108" t="s">
        <v>70</v>
      </c>
      <c r="E8" s="348" t="s">
        <v>775</v>
      </c>
      <c r="F8" s="427" t="s">
        <v>775</v>
      </c>
      <c r="G8" s="133"/>
    </row>
    <row r="9" spans="1:7" s="202" customFormat="1" ht="15.75">
      <c r="A9" s="360" t="s">
        <v>255</v>
      </c>
      <c r="B9" s="350" t="s">
        <v>535</v>
      </c>
      <c r="C9" s="347" t="s">
        <v>473</v>
      </c>
      <c r="D9" s="108" t="s">
        <v>70</v>
      </c>
      <c r="E9" s="351" t="s">
        <v>775</v>
      </c>
      <c r="F9" s="660" t="s">
        <v>775</v>
      </c>
      <c r="G9" s="133"/>
    </row>
    <row r="10" spans="1:7" s="202" customFormat="1" ht="15.75">
      <c r="A10" s="360" t="s">
        <v>256</v>
      </c>
      <c r="B10" s="350" t="s">
        <v>536</v>
      </c>
      <c r="C10" s="347" t="s">
        <v>474</v>
      </c>
      <c r="D10" s="108" t="s">
        <v>70</v>
      </c>
      <c r="E10" s="351" t="s">
        <v>775</v>
      </c>
      <c r="F10" s="428" t="s">
        <v>775</v>
      </c>
      <c r="G10" s="133"/>
    </row>
    <row r="11" spans="1:7" s="202" customFormat="1" ht="15.75">
      <c r="A11" s="376">
        <v>2</v>
      </c>
      <c r="B11" s="352" t="s">
        <v>505</v>
      </c>
      <c r="C11" s="347" t="s">
        <v>397</v>
      </c>
      <c r="D11" s="108" t="s">
        <v>70</v>
      </c>
      <c r="E11" s="353" t="s">
        <v>775</v>
      </c>
      <c r="F11" s="429" t="s">
        <v>775</v>
      </c>
      <c r="G11" s="133"/>
    </row>
    <row r="12" spans="1:7" s="202" customFormat="1" ht="15.75">
      <c r="A12" s="376" t="s">
        <v>271</v>
      </c>
      <c r="B12" s="350" t="s">
        <v>20</v>
      </c>
      <c r="C12" s="347" t="s">
        <v>475</v>
      </c>
      <c r="D12" s="108" t="s">
        <v>70</v>
      </c>
      <c r="E12" s="91" t="s">
        <v>775</v>
      </c>
      <c r="F12" s="430" t="s">
        <v>775</v>
      </c>
      <c r="G12" s="133"/>
    </row>
    <row r="13" spans="1:7" s="202" customFormat="1" ht="15.75">
      <c r="A13" s="376" t="s">
        <v>272</v>
      </c>
      <c r="B13" s="350" t="s">
        <v>222</v>
      </c>
      <c r="C13" s="347" t="s">
        <v>476</v>
      </c>
      <c r="D13" s="108" t="s">
        <v>70</v>
      </c>
      <c r="E13" s="91" t="s">
        <v>775</v>
      </c>
      <c r="F13" s="430" t="s">
        <v>775</v>
      </c>
      <c r="G13" s="133"/>
    </row>
    <row r="14" spans="1:7" s="202" customFormat="1" ht="15.75">
      <c r="A14" s="376">
        <v>3</v>
      </c>
      <c r="B14" s="352" t="s">
        <v>192</v>
      </c>
      <c r="C14" s="347" t="s">
        <v>397</v>
      </c>
      <c r="D14" s="108" t="s">
        <v>70</v>
      </c>
      <c r="E14" s="354" t="s">
        <v>775</v>
      </c>
      <c r="F14" s="431" t="s">
        <v>775</v>
      </c>
      <c r="G14" s="133"/>
    </row>
    <row r="15" spans="1:7" s="202" customFormat="1" ht="15.75">
      <c r="A15" s="376" t="s">
        <v>260</v>
      </c>
      <c r="B15" s="350" t="s">
        <v>20</v>
      </c>
      <c r="C15" s="347" t="s">
        <v>475</v>
      </c>
      <c r="D15" s="108" t="s">
        <v>70</v>
      </c>
      <c r="E15" s="85" t="s">
        <v>775</v>
      </c>
      <c r="F15" s="422" t="s">
        <v>775</v>
      </c>
      <c r="G15" s="133"/>
    </row>
    <row r="16" spans="1:7" s="202" customFormat="1" ht="15.75">
      <c r="A16" s="376" t="s">
        <v>261</v>
      </c>
      <c r="B16" s="350" t="s">
        <v>222</v>
      </c>
      <c r="C16" s="347" t="s">
        <v>476</v>
      </c>
      <c r="D16" s="108" t="s">
        <v>70</v>
      </c>
      <c r="E16" s="85" t="s">
        <v>775</v>
      </c>
      <c r="F16" s="422" t="s">
        <v>775</v>
      </c>
      <c r="G16" s="133"/>
    </row>
    <row r="17" spans="1:7" s="202" customFormat="1" ht="15.75">
      <c r="A17" s="376">
        <v>4</v>
      </c>
      <c r="B17" s="352" t="s">
        <v>192</v>
      </c>
      <c r="C17" s="347" t="s">
        <v>397</v>
      </c>
      <c r="D17" s="108" t="s">
        <v>7</v>
      </c>
      <c r="E17" s="355" t="s">
        <v>775</v>
      </c>
      <c r="F17" s="432" t="s">
        <v>775</v>
      </c>
      <c r="G17" s="133"/>
    </row>
    <row r="18" spans="1:7" s="202" customFormat="1" ht="15.75">
      <c r="A18" s="376" t="s">
        <v>251</v>
      </c>
      <c r="B18" s="350" t="s">
        <v>20</v>
      </c>
      <c r="C18" s="347" t="s">
        <v>475</v>
      </c>
      <c r="D18" s="108" t="s">
        <v>7</v>
      </c>
      <c r="E18" s="355" t="s">
        <v>775</v>
      </c>
      <c r="F18" s="432" t="s">
        <v>775</v>
      </c>
      <c r="G18" s="133"/>
    </row>
    <row r="19" spans="1:7" s="202" customFormat="1" ht="15.75">
      <c r="A19" s="376" t="s">
        <v>252</v>
      </c>
      <c r="B19" s="350" t="s">
        <v>222</v>
      </c>
      <c r="C19" s="347" t="s">
        <v>476</v>
      </c>
      <c r="D19" s="108" t="s">
        <v>7</v>
      </c>
      <c r="E19" s="355" t="s">
        <v>775</v>
      </c>
      <c r="F19" s="432" t="s">
        <v>775</v>
      </c>
      <c r="G19" s="133"/>
    </row>
    <row r="20" spans="1:7" ht="15.75">
      <c r="A20" s="360">
        <v>5</v>
      </c>
      <c r="B20" s="352" t="s">
        <v>538</v>
      </c>
      <c r="C20" s="108" t="s">
        <v>220</v>
      </c>
      <c r="D20" s="108" t="s">
        <v>70</v>
      </c>
      <c r="E20" s="348" t="s">
        <v>775</v>
      </c>
      <c r="F20" s="427" t="s">
        <v>775</v>
      </c>
      <c r="G20" s="366"/>
    </row>
    <row r="21" spans="1:7" ht="15.75">
      <c r="A21" s="360" t="s">
        <v>262</v>
      </c>
      <c r="B21" s="350" t="s">
        <v>20</v>
      </c>
      <c r="C21" s="108" t="s">
        <v>343</v>
      </c>
      <c r="D21" s="108" t="s">
        <v>70</v>
      </c>
      <c r="E21" s="356" t="s">
        <v>775</v>
      </c>
      <c r="F21" s="668" t="s">
        <v>775</v>
      </c>
    </row>
    <row r="22" spans="1:7" ht="16.5" thickBot="1">
      <c r="A22" s="360" t="s">
        <v>263</v>
      </c>
      <c r="B22" s="350" t="s">
        <v>222</v>
      </c>
      <c r="C22" s="108" t="s">
        <v>344</v>
      </c>
      <c r="D22" s="108" t="s">
        <v>70</v>
      </c>
      <c r="E22" s="356" t="s">
        <v>775</v>
      </c>
      <c r="F22" s="433" t="s">
        <v>775</v>
      </c>
    </row>
    <row r="23" spans="1:7" ht="13.5" thickTop="1">
      <c r="A23" s="337"/>
      <c r="B23" s="357" t="s">
        <v>464</v>
      </c>
      <c r="C23" s="338" t="s">
        <v>42</v>
      </c>
      <c r="D23" s="338" t="s">
        <v>14</v>
      </c>
      <c r="E23" s="358" t="s">
        <v>775</v>
      </c>
      <c r="F23" s="359" t="s">
        <v>775</v>
      </c>
    </row>
    <row r="24" spans="1:7" ht="15.75">
      <c r="A24" s="360">
        <v>6</v>
      </c>
      <c r="B24" s="352" t="s">
        <v>469</v>
      </c>
      <c r="C24" s="108" t="s">
        <v>738</v>
      </c>
      <c r="D24" s="112" t="s">
        <v>70</v>
      </c>
      <c r="E24" s="361" t="s">
        <v>775</v>
      </c>
      <c r="F24" s="362" t="s">
        <v>775</v>
      </c>
    </row>
    <row r="25" spans="1:7" ht="15.75">
      <c r="A25" s="360" t="s">
        <v>500</v>
      </c>
      <c r="B25" s="350" t="s">
        <v>20</v>
      </c>
      <c r="C25" s="108" t="s">
        <v>466</v>
      </c>
      <c r="D25" s="112" t="s">
        <v>70</v>
      </c>
      <c r="E25" s="85" t="s">
        <v>775</v>
      </c>
      <c r="F25" s="422" t="s">
        <v>775</v>
      </c>
    </row>
    <row r="26" spans="1:7" ht="15.75">
      <c r="A26" s="360" t="s">
        <v>501</v>
      </c>
      <c r="B26" s="350" t="s">
        <v>222</v>
      </c>
      <c r="C26" s="108" t="s">
        <v>465</v>
      </c>
      <c r="D26" s="112" t="s">
        <v>70</v>
      </c>
      <c r="E26" s="85" t="s">
        <v>775</v>
      </c>
      <c r="F26" s="422" t="s">
        <v>775</v>
      </c>
    </row>
    <row r="27" spans="1:7" ht="15.75">
      <c r="A27" s="360">
        <v>7</v>
      </c>
      <c r="B27" s="363" t="s">
        <v>190</v>
      </c>
      <c r="C27" s="349" t="s">
        <v>15</v>
      </c>
      <c r="D27" s="349" t="s">
        <v>70</v>
      </c>
      <c r="E27" s="89" t="s">
        <v>775</v>
      </c>
      <c r="F27" s="434" t="s">
        <v>775</v>
      </c>
    </row>
    <row r="28" spans="1:7">
      <c r="A28" s="360" t="s">
        <v>506</v>
      </c>
      <c r="B28" s="364" t="s">
        <v>410</v>
      </c>
      <c r="C28" s="349" t="s">
        <v>411</v>
      </c>
      <c r="D28" s="349" t="s">
        <v>70</v>
      </c>
      <c r="E28" s="85" t="s">
        <v>775</v>
      </c>
      <c r="F28" s="669" t="s">
        <v>775</v>
      </c>
    </row>
    <row r="29" spans="1:7">
      <c r="A29" s="360" t="s">
        <v>507</v>
      </c>
      <c r="B29" s="364" t="s">
        <v>346</v>
      </c>
      <c r="C29" s="349" t="s">
        <v>345</v>
      </c>
      <c r="D29" s="349" t="s">
        <v>70</v>
      </c>
      <c r="E29" s="356" t="s">
        <v>775</v>
      </c>
      <c r="F29" s="433" t="s">
        <v>775</v>
      </c>
      <c r="G29" s="366"/>
    </row>
    <row r="30" spans="1:7">
      <c r="A30" s="360" t="s">
        <v>508</v>
      </c>
      <c r="B30" s="364" t="s">
        <v>623</v>
      </c>
      <c r="C30" s="349" t="s">
        <v>488</v>
      </c>
      <c r="D30" s="349" t="s">
        <v>70</v>
      </c>
      <c r="E30" s="85" t="s">
        <v>775</v>
      </c>
      <c r="F30" s="422" t="s">
        <v>775</v>
      </c>
    </row>
    <row r="31" spans="1:7" ht="14.25">
      <c r="A31" s="360">
        <v>8</v>
      </c>
      <c r="B31" s="365" t="s">
        <v>494</v>
      </c>
      <c r="C31" s="349" t="s">
        <v>418</v>
      </c>
      <c r="D31" s="349" t="s">
        <v>374</v>
      </c>
      <c r="E31" s="351" t="s">
        <v>775</v>
      </c>
      <c r="F31" s="428" t="s">
        <v>775</v>
      </c>
    </row>
    <row r="32" spans="1:7" ht="15.75">
      <c r="A32" s="360">
        <v>9</v>
      </c>
      <c r="B32" s="365" t="s">
        <v>492</v>
      </c>
      <c r="C32" s="349" t="s">
        <v>727</v>
      </c>
      <c r="D32" s="108" t="s">
        <v>70</v>
      </c>
      <c r="E32" s="354" t="s">
        <v>775</v>
      </c>
      <c r="F32" s="431" t="s">
        <v>775</v>
      </c>
      <c r="G32" s="366"/>
    </row>
    <row r="33" spans="1:7" ht="15.75">
      <c r="A33" s="360" t="s">
        <v>509</v>
      </c>
      <c r="B33" s="208" t="s">
        <v>9</v>
      </c>
      <c r="C33" s="108" t="s">
        <v>21</v>
      </c>
      <c r="D33" s="108" t="s">
        <v>372</v>
      </c>
      <c r="E33" s="85" t="s">
        <v>775</v>
      </c>
      <c r="F33" s="422" t="s">
        <v>775</v>
      </c>
      <c r="G33" s="367"/>
    </row>
    <row r="34" spans="1:7">
      <c r="A34" s="360" t="s">
        <v>510</v>
      </c>
      <c r="B34" s="208" t="s">
        <v>10</v>
      </c>
      <c r="C34" s="108" t="s">
        <v>22</v>
      </c>
      <c r="D34" s="108" t="s">
        <v>23</v>
      </c>
      <c r="E34" s="85" t="s">
        <v>775</v>
      </c>
      <c r="F34" s="422" t="s">
        <v>775</v>
      </c>
    </row>
    <row r="35" spans="1:7">
      <c r="A35" s="360" t="s">
        <v>511</v>
      </c>
      <c r="B35" s="208" t="s">
        <v>12</v>
      </c>
      <c r="C35" s="108" t="s">
        <v>24</v>
      </c>
      <c r="D35" s="108" t="s">
        <v>23</v>
      </c>
      <c r="E35" s="85" t="s">
        <v>775</v>
      </c>
      <c r="F35" s="422" t="s">
        <v>775</v>
      </c>
      <c r="G35" s="666"/>
    </row>
    <row r="36" spans="1:7">
      <c r="A36" s="360" t="s">
        <v>512</v>
      </c>
      <c r="B36" s="208" t="s">
        <v>11</v>
      </c>
      <c r="C36" s="108" t="s">
        <v>25</v>
      </c>
      <c r="D36" s="108" t="s">
        <v>23</v>
      </c>
      <c r="E36" s="85" t="s">
        <v>775</v>
      </c>
      <c r="F36" s="422" t="s">
        <v>775</v>
      </c>
      <c r="G36" s="366"/>
    </row>
    <row r="37" spans="1:7" ht="15.75">
      <c r="A37" s="360" t="s">
        <v>513</v>
      </c>
      <c r="B37" s="426" t="s">
        <v>369</v>
      </c>
      <c r="C37" s="108" t="s">
        <v>415</v>
      </c>
      <c r="D37" s="108" t="s">
        <v>431</v>
      </c>
      <c r="E37" s="85" t="s">
        <v>775</v>
      </c>
      <c r="F37" s="422" t="s">
        <v>775</v>
      </c>
      <c r="G37" s="366"/>
    </row>
    <row r="38" spans="1:7" ht="14.25">
      <c r="A38" s="360">
        <v>10</v>
      </c>
      <c r="B38" s="368">
        <f>B93</f>
        <v>0.6</v>
      </c>
      <c r="C38" s="349" t="s">
        <v>504</v>
      </c>
      <c r="D38" s="349" t="s">
        <v>349</v>
      </c>
      <c r="E38" s="645" t="s">
        <v>775</v>
      </c>
      <c r="F38" s="645" t="s">
        <v>775</v>
      </c>
      <c r="G38" s="419"/>
    </row>
    <row r="39" spans="1:7" ht="14.25">
      <c r="A39" s="360">
        <v>11</v>
      </c>
      <c r="B39" s="369">
        <f>B94</f>
        <v>0.6</v>
      </c>
      <c r="C39" s="349" t="s">
        <v>420</v>
      </c>
      <c r="D39" s="349" t="s">
        <v>349</v>
      </c>
      <c r="E39" s="356" t="s">
        <v>775</v>
      </c>
      <c r="F39" s="433" t="s">
        <v>775</v>
      </c>
    </row>
    <row r="40" spans="1:7" ht="15.75">
      <c r="A40" s="360">
        <v>12</v>
      </c>
      <c r="B40" s="365" t="s">
        <v>409</v>
      </c>
      <c r="C40" s="370" t="s">
        <v>471</v>
      </c>
      <c r="D40" s="370" t="s">
        <v>7</v>
      </c>
      <c r="E40" s="371" t="s">
        <v>775</v>
      </c>
      <c r="F40" s="435" t="s">
        <v>775</v>
      </c>
    </row>
    <row r="41" spans="1:7" ht="15.75">
      <c r="A41" s="360">
        <v>13</v>
      </c>
      <c r="B41" s="120" t="s">
        <v>472</v>
      </c>
      <c r="C41" s="108" t="s">
        <v>480</v>
      </c>
      <c r="D41" s="108" t="s">
        <v>7</v>
      </c>
      <c r="E41" s="372" t="s">
        <v>775</v>
      </c>
      <c r="F41" s="435" t="s">
        <v>775</v>
      </c>
    </row>
    <row r="42" spans="1:7" ht="15">
      <c r="A42" s="360">
        <v>14</v>
      </c>
      <c r="B42" s="374" t="s">
        <v>533</v>
      </c>
      <c r="C42" s="108" t="s">
        <v>481</v>
      </c>
      <c r="D42" s="112" t="s">
        <v>35</v>
      </c>
      <c r="E42" s="375" t="s">
        <v>775</v>
      </c>
      <c r="F42" s="437" t="s">
        <v>775</v>
      </c>
    </row>
    <row r="43" spans="1:7" ht="16.5" thickBot="1">
      <c r="A43" s="454">
        <v>15</v>
      </c>
      <c r="B43" s="463" t="s">
        <v>193</v>
      </c>
      <c r="C43" s="456" t="s">
        <v>482</v>
      </c>
      <c r="D43" s="464" t="s">
        <v>198</v>
      </c>
      <c r="E43" s="465" t="s">
        <v>775</v>
      </c>
      <c r="F43" s="466" t="s">
        <v>775</v>
      </c>
    </row>
    <row r="44" spans="1:7" ht="13.5" thickTop="1">
      <c r="A44" s="459"/>
      <c r="B44" s="460" t="s">
        <v>477</v>
      </c>
      <c r="C44" s="461"/>
      <c r="D44" s="462"/>
      <c r="E44" s="402" t="s">
        <v>775</v>
      </c>
      <c r="F44" s="445" t="s">
        <v>775</v>
      </c>
    </row>
    <row r="45" spans="1:7" ht="15.75">
      <c r="A45" s="376">
        <v>16</v>
      </c>
      <c r="B45" s="352" t="s">
        <v>478</v>
      </c>
      <c r="C45" s="108" t="s">
        <v>739</v>
      </c>
      <c r="D45" s="377" t="s">
        <v>70</v>
      </c>
      <c r="E45" s="378" t="s">
        <v>775</v>
      </c>
      <c r="F45" s="438" t="s">
        <v>775</v>
      </c>
    </row>
    <row r="46" spans="1:7" ht="15.75">
      <c r="A46" s="376" t="s">
        <v>602</v>
      </c>
      <c r="B46" s="350" t="s">
        <v>20</v>
      </c>
      <c r="C46" s="108" t="s">
        <v>466</v>
      </c>
      <c r="D46" s="377" t="s">
        <v>70</v>
      </c>
      <c r="E46" s="356" t="s">
        <v>775</v>
      </c>
      <c r="F46" s="433" t="s">
        <v>775</v>
      </c>
    </row>
    <row r="47" spans="1:7" ht="15.75">
      <c r="A47" s="376" t="s">
        <v>603</v>
      </c>
      <c r="B47" s="350" t="s">
        <v>222</v>
      </c>
      <c r="C47" s="108" t="s">
        <v>465</v>
      </c>
      <c r="D47" s="377" t="s">
        <v>70</v>
      </c>
      <c r="E47" s="356" t="s">
        <v>775</v>
      </c>
      <c r="F47" s="433" t="s">
        <v>775</v>
      </c>
    </row>
    <row r="48" spans="1:7">
      <c r="A48" s="376">
        <v>17</v>
      </c>
      <c r="B48" s="365" t="s">
        <v>495</v>
      </c>
      <c r="C48" s="349" t="s">
        <v>467</v>
      </c>
      <c r="D48" s="379" t="s">
        <v>468</v>
      </c>
      <c r="E48" s="351" t="s">
        <v>775</v>
      </c>
      <c r="F48" s="428" t="s">
        <v>775</v>
      </c>
    </row>
    <row r="49" spans="1:7" ht="15.75">
      <c r="A49" s="360">
        <v>18</v>
      </c>
      <c r="B49" s="365" t="s">
        <v>496</v>
      </c>
      <c r="C49" s="349" t="s">
        <v>728</v>
      </c>
      <c r="D49" s="108" t="s">
        <v>70</v>
      </c>
      <c r="E49" s="354" t="s">
        <v>775</v>
      </c>
      <c r="F49" s="431" t="s">
        <v>775</v>
      </c>
    </row>
    <row r="50" spans="1:7">
      <c r="A50" s="360" t="s">
        <v>514</v>
      </c>
      <c r="B50" s="208" t="s">
        <v>9</v>
      </c>
      <c r="C50" s="108" t="s">
        <v>483</v>
      </c>
      <c r="D50" s="112" t="s">
        <v>470</v>
      </c>
      <c r="E50" s="85" t="s">
        <v>775</v>
      </c>
      <c r="F50" s="422" t="s">
        <v>775</v>
      </c>
    </row>
    <row r="51" spans="1:7">
      <c r="A51" s="360" t="s">
        <v>515</v>
      </c>
      <c r="B51" s="208" t="s">
        <v>10</v>
      </c>
      <c r="C51" s="108" t="s">
        <v>484</v>
      </c>
      <c r="D51" s="112" t="s">
        <v>23</v>
      </c>
      <c r="E51" s="85" t="s">
        <v>775</v>
      </c>
      <c r="F51" s="422" t="s">
        <v>775</v>
      </c>
    </row>
    <row r="52" spans="1:7">
      <c r="A52" s="360" t="s">
        <v>604</v>
      </c>
      <c r="B52" s="208" t="s">
        <v>12</v>
      </c>
      <c r="C52" s="108" t="s">
        <v>486</v>
      </c>
      <c r="D52" s="112" t="s">
        <v>23</v>
      </c>
      <c r="E52" s="85" t="s">
        <v>775</v>
      </c>
      <c r="F52" s="422" t="s">
        <v>775</v>
      </c>
    </row>
    <row r="53" spans="1:7">
      <c r="A53" s="360" t="s">
        <v>605</v>
      </c>
      <c r="B53" s="208" t="s">
        <v>11</v>
      </c>
      <c r="C53" s="108" t="s">
        <v>25</v>
      </c>
      <c r="D53" s="112" t="s">
        <v>23</v>
      </c>
      <c r="E53" s="85" t="s">
        <v>775</v>
      </c>
      <c r="F53" s="422" t="s">
        <v>775</v>
      </c>
    </row>
    <row r="54" spans="1:7" ht="15.75">
      <c r="A54" s="360" t="s">
        <v>606</v>
      </c>
      <c r="B54" s="198" t="s">
        <v>369</v>
      </c>
      <c r="C54" s="108" t="s">
        <v>485</v>
      </c>
      <c r="D54" s="108" t="s">
        <v>431</v>
      </c>
      <c r="E54" s="85" t="s">
        <v>775</v>
      </c>
      <c r="F54" s="422" t="s">
        <v>775</v>
      </c>
    </row>
    <row r="55" spans="1:7" ht="14.25">
      <c r="A55" s="360">
        <v>19</v>
      </c>
      <c r="B55" s="380">
        <f>B93</f>
        <v>0.6</v>
      </c>
      <c r="C55" s="349" t="s">
        <v>419</v>
      </c>
      <c r="D55" s="349" t="s">
        <v>349</v>
      </c>
      <c r="E55" s="356" t="s">
        <v>775</v>
      </c>
      <c r="F55" s="433" t="s">
        <v>775</v>
      </c>
    </row>
    <row r="56" spans="1:7" ht="14.25">
      <c r="A56" s="360">
        <v>20</v>
      </c>
      <c r="B56" s="381">
        <f>B94</f>
        <v>0.6</v>
      </c>
      <c r="C56" s="349" t="s">
        <v>420</v>
      </c>
      <c r="D56" s="349" t="s">
        <v>349</v>
      </c>
      <c r="E56" s="356" t="s">
        <v>775</v>
      </c>
      <c r="F56" s="433" t="s">
        <v>775</v>
      </c>
    </row>
    <row r="57" spans="1:7" ht="15.75">
      <c r="A57" s="360">
        <v>21</v>
      </c>
      <c r="B57" s="120" t="s">
        <v>479</v>
      </c>
      <c r="C57" s="108" t="s">
        <v>497</v>
      </c>
      <c r="D57" s="112" t="s">
        <v>7</v>
      </c>
      <c r="E57" s="382" t="s">
        <v>775</v>
      </c>
      <c r="F57" s="439" t="s">
        <v>775</v>
      </c>
    </row>
    <row r="58" spans="1:7" ht="16.5" thickBot="1">
      <c r="A58" s="454">
        <v>22</v>
      </c>
      <c r="B58" s="468" t="s">
        <v>493</v>
      </c>
      <c r="C58" s="456" t="s">
        <v>498</v>
      </c>
      <c r="D58" s="464" t="s">
        <v>198</v>
      </c>
      <c r="E58" s="465" t="s">
        <v>775</v>
      </c>
      <c r="F58" s="466" t="s">
        <v>775</v>
      </c>
    </row>
    <row r="59" spans="1:7" s="202" customFormat="1" ht="16.5" thickTop="1">
      <c r="A59" s="459"/>
      <c r="B59" s="467" t="s">
        <v>487</v>
      </c>
      <c r="C59" s="461"/>
      <c r="D59" s="462"/>
      <c r="E59" s="402" t="s">
        <v>775</v>
      </c>
      <c r="F59" s="445" t="s">
        <v>775</v>
      </c>
    </row>
    <row r="60" spans="1:7" s="202" customFormat="1">
      <c r="A60" s="360">
        <v>23</v>
      </c>
      <c r="B60" s="128" t="s">
        <v>392</v>
      </c>
      <c r="C60" s="108" t="s">
        <v>16</v>
      </c>
      <c r="D60" s="349" t="s">
        <v>70</v>
      </c>
      <c r="E60" s="636" t="s">
        <v>775</v>
      </c>
      <c r="F60" s="637" t="s">
        <v>775</v>
      </c>
      <c r="G60" s="133"/>
    </row>
    <row r="61" spans="1:7" s="202" customFormat="1">
      <c r="A61" s="360" t="s">
        <v>621</v>
      </c>
      <c r="B61" s="383" t="s">
        <v>391</v>
      </c>
      <c r="C61" s="108" t="s">
        <v>17</v>
      </c>
      <c r="D61" s="349" t="s">
        <v>70</v>
      </c>
      <c r="E61" s="356" t="s">
        <v>775</v>
      </c>
      <c r="F61" s="433" t="s">
        <v>775</v>
      </c>
      <c r="G61" s="133"/>
    </row>
    <row r="62" spans="1:7" s="202" customFormat="1">
      <c r="A62" s="360" t="s">
        <v>620</v>
      </c>
      <c r="B62" s="383" t="s">
        <v>155</v>
      </c>
      <c r="C62" s="108" t="s">
        <v>18</v>
      </c>
      <c r="D62" s="349" t="s">
        <v>70</v>
      </c>
      <c r="E62" s="85" t="s">
        <v>775</v>
      </c>
      <c r="F62" s="85" t="s">
        <v>775</v>
      </c>
      <c r="G62" s="133"/>
    </row>
    <row r="63" spans="1:7" s="202" customFormat="1">
      <c r="A63" s="360" t="s">
        <v>622</v>
      </c>
      <c r="B63" s="384" t="s">
        <v>191</v>
      </c>
      <c r="C63" s="108" t="s">
        <v>16</v>
      </c>
      <c r="D63" s="108" t="s">
        <v>7</v>
      </c>
      <c r="E63" s="373" t="s">
        <v>775</v>
      </c>
      <c r="F63" s="436" t="s">
        <v>775</v>
      </c>
      <c r="G63" s="133"/>
    </row>
    <row r="64" spans="1:7" ht="15.75">
      <c r="A64" s="360">
        <v>24</v>
      </c>
      <c r="B64" s="385" t="s">
        <v>539</v>
      </c>
      <c r="C64" s="108" t="s">
        <v>19</v>
      </c>
      <c r="D64" s="349" t="s">
        <v>70</v>
      </c>
      <c r="E64" s="386" t="s">
        <v>775</v>
      </c>
      <c r="F64" s="440" t="s">
        <v>775</v>
      </c>
    </row>
    <row r="65" spans="1:7" ht="15.75">
      <c r="A65" s="360" t="s">
        <v>607</v>
      </c>
      <c r="B65" s="387" t="s">
        <v>489</v>
      </c>
      <c r="C65" s="108"/>
      <c r="D65" s="349" t="s">
        <v>70</v>
      </c>
      <c r="E65" s="85" t="s">
        <v>775</v>
      </c>
      <c r="F65" s="422" t="s">
        <v>775</v>
      </c>
    </row>
    <row r="66" spans="1:7" ht="15.75">
      <c r="A66" s="360" t="s">
        <v>608</v>
      </c>
      <c r="B66" s="387" t="s">
        <v>490</v>
      </c>
      <c r="C66" s="108"/>
      <c r="D66" s="349" t="s">
        <v>70</v>
      </c>
      <c r="E66" s="85" t="s">
        <v>775</v>
      </c>
      <c r="F66" s="422" t="s">
        <v>775</v>
      </c>
    </row>
    <row r="67" spans="1:7" s="335" customFormat="1" ht="15.75">
      <c r="A67" s="360" t="s">
        <v>609</v>
      </c>
      <c r="B67" s="388" t="s">
        <v>540</v>
      </c>
      <c r="C67" s="108"/>
      <c r="D67" s="349" t="s">
        <v>70</v>
      </c>
      <c r="E67" s="85" t="s">
        <v>775</v>
      </c>
      <c r="F67" s="422" t="s">
        <v>775</v>
      </c>
      <c r="G67" s="133"/>
    </row>
    <row r="68" spans="1:7" ht="15.75">
      <c r="A68" s="360">
        <v>25</v>
      </c>
      <c r="B68" s="389" t="s">
        <v>491</v>
      </c>
      <c r="C68" s="349" t="s">
        <v>418</v>
      </c>
      <c r="D68" s="349" t="s">
        <v>374</v>
      </c>
      <c r="E68" s="351" t="s">
        <v>775</v>
      </c>
      <c r="F68" s="428" t="s">
        <v>775</v>
      </c>
    </row>
    <row r="69" spans="1:7" ht="15.75">
      <c r="A69" s="360">
        <v>26</v>
      </c>
      <c r="B69" s="365" t="s">
        <v>499</v>
      </c>
      <c r="C69" s="349" t="s">
        <v>417</v>
      </c>
      <c r="D69" s="108" t="s">
        <v>70</v>
      </c>
      <c r="E69" s="351" t="s">
        <v>775</v>
      </c>
      <c r="F69" s="428" t="s">
        <v>775</v>
      </c>
    </row>
    <row r="70" spans="1:7" ht="15.75">
      <c r="A70" s="360" t="s">
        <v>610</v>
      </c>
      <c r="B70" s="390" t="s">
        <v>9</v>
      </c>
      <c r="C70" s="108" t="s">
        <v>21</v>
      </c>
      <c r="D70" s="108" t="s">
        <v>372</v>
      </c>
      <c r="E70" s="391" t="s">
        <v>775</v>
      </c>
      <c r="F70" s="441" t="s">
        <v>775</v>
      </c>
    </row>
    <row r="71" spans="1:7" ht="15">
      <c r="A71" s="360" t="s">
        <v>611</v>
      </c>
      <c r="B71" s="390" t="s">
        <v>10</v>
      </c>
      <c r="C71" s="108" t="s">
        <v>22</v>
      </c>
      <c r="D71" s="108" t="s">
        <v>23</v>
      </c>
      <c r="E71" s="391" t="s">
        <v>775</v>
      </c>
      <c r="F71" s="441" t="s">
        <v>775</v>
      </c>
    </row>
    <row r="72" spans="1:7" ht="15">
      <c r="A72" s="360" t="s">
        <v>612</v>
      </c>
      <c r="B72" s="390" t="s">
        <v>12</v>
      </c>
      <c r="C72" s="108" t="s">
        <v>24</v>
      </c>
      <c r="D72" s="108" t="s">
        <v>23</v>
      </c>
      <c r="E72" s="391" t="s">
        <v>775</v>
      </c>
      <c r="F72" s="441" t="s">
        <v>775</v>
      </c>
    </row>
    <row r="73" spans="1:7" ht="15">
      <c r="A73" s="360" t="s">
        <v>613</v>
      </c>
      <c r="B73" s="390" t="s">
        <v>11</v>
      </c>
      <c r="C73" s="108" t="s">
        <v>25</v>
      </c>
      <c r="D73" s="108" t="s">
        <v>23</v>
      </c>
      <c r="E73" s="391" t="s">
        <v>775</v>
      </c>
      <c r="F73" s="441" t="s">
        <v>775</v>
      </c>
    </row>
    <row r="74" spans="1:7" ht="15.75">
      <c r="A74" s="360" t="s">
        <v>614</v>
      </c>
      <c r="B74" s="423" t="s">
        <v>369</v>
      </c>
      <c r="C74" s="108" t="s">
        <v>415</v>
      </c>
      <c r="D74" s="108" t="s">
        <v>431</v>
      </c>
      <c r="E74" s="391" t="s">
        <v>775</v>
      </c>
      <c r="F74" s="441" t="s">
        <v>775</v>
      </c>
      <c r="G74" s="659"/>
    </row>
    <row r="75" spans="1:7" ht="15.75">
      <c r="A75" s="360" t="s">
        <v>615</v>
      </c>
      <c r="B75" s="392" t="s">
        <v>426</v>
      </c>
      <c r="C75" s="108" t="s">
        <v>740</v>
      </c>
      <c r="D75" s="108" t="s">
        <v>373</v>
      </c>
      <c r="E75" s="85" t="s">
        <v>775</v>
      </c>
      <c r="F75" s="422" t="s">
        <v>775</v>
      </c>
    </row>
    <row r="76" spans="1:7" ht="15.75">
      <c r="A76" s="360" t="s">
        <v>616</v>
      </c>
      <c r="B76" s="393" t="s">
        <v>10</v>
      </c>
      <c r="C76" s="108" t="s">
        <v>741</v>
      </c>
      <c r="D76" s="108" t="s">
        <v>28</v>
      </c>
      <c r="E76" s="85" t="s">
        <v>775</v>
      </c>
      <c r="F76" s="422" t="s">
        <v>775</v>
      </c>
    </row>
    <row r="77" spans="1:7" ht="15.75">
      <c r="A77" s="360" t="s">
        <v>617</v>
      </c>
      <c r="B77" s="393" t="s">
        <v>12</v>
      </c>
      <c r="C77" s="108" t="s">
        <v>742</v>
      </c>
      <c r="D77" s="108" t="s">
        <v>28</v>
      </c>
      <c r="E77" s="85" t="s">
        <v>775</v>
      </c>
      <c r="F77" s="422" t="s">
        <v>775</v>
      </c>
      <c r="G77" s="419"/>
    </row>
    <row r="78" spans="1:7" ht="15.75">
      <c r="A78" s="360" t="s">
        <v>618</v>
      </c>
      <c r="B78" s="393" t="s">
        <v>11</v>
      </c>
      <c r="C78" s="108" t="s">
        <v>743</v>
      </c>
      <c r="D78" s="108" t="s">
        <v>28</v>
      </c>
      <c r="E78" s="85" t="s">
        <v>775</v>
      </c>
      <c r="F78" s="422" t="s">
        <v>775</v>
      </c>
    </row>
    <row r="79" spans="1:7" ht="15.75">
      <c r="A79" s="360" t="s">
        <v>619</v>
      </c>
      <c r="B79" s="423" t="s">
        <v>369</v>
      </c>
      <c r="C79" s="108" t="s">
        <v>744</v>
      </c>
      <c r="D79" s="394" t="s">
        <v>433</v>
      </c>
      <c r="E79" s="85" t="s">
        <v>775</v>
      </c>
      <c r="F79" s="422" t="s">
        <v>775</v>
      </c>
    </row>
    <row r="80" spans="1:7" ht="15.75">
      <c r="A80" s="360" t="s">
        <v>624</v>
      </c>
      <c r="B80" s="392" t="s">
        <v>425</v>
      </c>
      <c r="C80" s="108" t="s">
        <v>26</v>
      </c>
      <c r="D80" s="108" t="s">
        <v>373</v>
      </c>
      <c r="E80" s="85" t="s">
        <v>775</v>
      </c>
      <c r="F80" s="422" t="s">
        <v>775</v>
      </c>
    </row>
    <row r="81" spans="1:7" ht="15.75">
      <c r="A81" s="360" t="s">
        <v>625</v>
      </c>
      <c r="B81" s="393" t="s">
        <v>10</v>
      </c>
      <c r="C81" s="108" t="s">
        <v>27</v>
      </c>
      <c r="D81" s="108" t="s">
        <v>28</v>
      </c>
      <c r="E81" s="85" t="s">
        <v>775</v>
      </c>
      <c r="F81" s="422" t="s">
        <v>775</v>
      </c>
    </row>
    <row r="82" spans="1:7" ht="15.75">
      <c r="A82" s="360" t="s">
        <v>626</v>
      </c>
      <c r="B82" s="393" t="s">
        <v>12</v>
      </c>
      <c r="C82" s="108" t="s">
        <v>29</v>
      </c>
      <c r="D82" s="108" t="s">
        <v>28</v>
      </c>
      <c r="E82" s="85" t="s">
        <v>775</v>
      </c>
      <c r="F82" s="422" t="s">
        <v>775</v>
      </c>
    </row>
    <row r="83" spans="1:7" ht="15.75">
      <c r="A83" s="360" t="s">
        <v>627</v>
      </c>
      <c r="B83" s="395" t="s">
        <v>11</v>
      </c>
      <c r="C83" s="108" t="s">
        <v>30</v>
      </c>
      <c r="D83" s="108" t="s">
        <v>28</v>
      </c>
      <c r="E83" s="85" t="s">
        <v>775</v>
      </c>
      <c r="F83" s="422" t="s">
        <v>775</v>
      </c>
      <c r="G83" s="366"/>
    </row>
    <row r="84" spans="1:7" ht="15.75">
      <c r="A84" s="360" t="s">
        <v>628</v>
      </c>
      <c r="B84" s="393" t="str">
        <f>$B$79</f>
        <v>друг вид гориво (ВЕИ)</v>
      </c>
      <c r="C84" s="108" t="s">
        <v>370</v>
      </c>
      <c r="D84" s="108" t="s">
        <v>416</v>
      </c>
      <c r="E84" s="85" t="s">
        <v>775</v>
      </c>
      <c r="F84" s="422" t="s">
        <v>775</v>
      </c>
      <c r="G84" s="366"/>
    </row>
    <row r="85" spans="1:7" ht="15.75">
      <c r="A85" s="360">
        <v>29</v>
      </c>
      <c r="B85" s="396" t="s">
        <v>423</v>
      </c>
      <c r="C85" s="394" t="s">
        <v>348</v>
      </c>
      <c r="D85" s="108" t="s">
        <v>375</v>
      </c>
      <c r="E85" s="391" t="s">
        <v>775</v>
      </c>
      <c r="F85" s="441" t="s">
        <v>775</v>
      </c>
    </row>
    <row r="86" spans="1:7" ht="15.75">
      <c r="A86" s="360" t="s">
        <v>629</v>
      </c>
      <c r="B86" s="393" t="s">
        <v>347</v>
      </c>
      <c r="C86" s="394" t="s">
        <v>31</v>
      </c>
      <c r="D86" s="108" t="s">
        <v>376</v>
      </c>
      <c r="E86" s="87" t="s">
        <v>775</v>
      </c>
      <c r="F86" s="442" t="s">
        <v>775</v>
      </c>
    </row>
    <row r="87" spans="1:7" ht="15.75">
      <c r="A87" s="360" t="s">
        <v>630</v>
      </c>
      <c r="B87" s="393" t="s">
        <v>10</v>
      </c>
      <c r="C87" s="394" t="s">
        <v>32</v>
      </c>
      <c r="D87" s="108" t="s">
        <v>377</v>
      </c>
      <c r="E87" s="87" t="s">
        <v>775</v>
      </c>
      <c r="F87" s="422" t="s">
        <v>775</v>
      </c>
      <c r="G87" s="671"/>
    </row>
    <row r="88" spans="1:7" ht="15.75">
      <c r="A88" s="360" t="s">
        <v>631</v>
      </c>
      <c r="B88" s="393" t="s">
        <v>12</v>
      </c>
      <c r="C88" s="394" t="s">
        <v>33</v>
      </c>
      <c r="D88" s="108" t="s">
        <v>377</v>
      </c>
      <c r="E88" s="87" t="s">
        <v>775</v>
      </c>
      <c r="F88" s="442" t="s">
        <v>775</v>
      </c>
      <c r="G88" s="367"/>
    </row>
    <row r="89" spans="1:7" ht="15.75">
      <c r="A89" s="360" t="s">
        <v>632</v>
      </c>
      <c r="B89" s="393" t="s">
        <v>11</v>
      </c>
      <c r="C89" s="394" t="s">
        <v>34</v>
      </c>
      <c r="D89" s="108" t="s">
        <v>377</v>
      </c>
      <c r="E89" s="87" t="s">
        <v>775</v>
      </c>
      <c r="F89" s="442" t="s">
        <v>775</v>
      </c>
      <c r="G89" s="671"/>
    </row>
    <row r="90" spans="1:7" ht="15.75">
      <c r="A90" s="360" t="s">
        <v>633</v>
      </c>
      <c r="B90" s="393" t="str">
        <f>$B$79</f>
        <v>друг вид гориво (ВЕИ)</v>
      </c>
      <c r="C90" s="394" t="s">
        <v>371</v>
      </c>
      <c r="D90" s="394" t="s">
        <v>432</v>
      </c>
      <c r="E90" s="87" t="s">
        <v>775</v>
      </c>
      <c r="F90" s="442" t="s">
        <v>775</v>
      </c>
      <c r="G90" s="671"/>
    </row>
    <row r="91" spans="1:7" ht="15.75">
      <c r="A91" s="360">
        <v>30</v>
      </c>
      <c r="B91" s="392" t="s">
        <v>537</v>
      </c>
      <c r="C91" s="108" t="s">
        <v>317</v>
      </c>
      <c r="D91" s="108" t="s">
        <v>35</v>
      </c>
      <c r="E91" s="397" t="s">
        <v>775</v>
      </c>
      <c r="F91" s="443" t="s">
        <v>775</v>
      </c>
    </row>
    <row r="92" spans="1:7" ht="15.75">
      <c r="A92" s="360">
        <v>31</v>
      </c>
      <c r="B92" s="398" t="s">
        <v>193</v>
      </c>
      <c r="C92" s="108" t="s">
        <v>318</v>
      </c>
      <c r="D92" s="108" t="s">
        <v>198</v>
      </c>
      <c r="E92" s="399" t="s">
        <v>775</v>
      </c>
      <c r="F92" s="444" t="s">
        <v>775</v>
      </c>
    </row>
    <row r="93" spans="1:7" ht="14.25">
      <c r="A93" s="360">
        <v>32</v>
      </c>
      <c r="B93" s="424">
        <v>0.6</v>
      </c>
      <c r="C93" s="349" t="s">
        <v>419</v>
      </c>
      <c r="D93" s="349" t="s">
        <v>349</v>
      </c>
      <c r="E93" s="356" t="s">
        <v>775</v>
      </c>
      <c r="F93" s="433" t="s">
        <v>775</v>
      </c>
    </row>
    <row r="94" spans="1:7" ht="14.25">
      <c r="A94" s="360">
        <v>33</v>
      </c>
      <c r="B94" s="425">
        <v>0.6</v>
      </c>
      <c r="C94" s="349" t="s">
        <v>420</v>
      </c>
      <c r="D94" s="349" t="s">
        <v>349</v>
      </c>
      <c r="E94" s="121" t="s">
        <v>775</v>
      </c>
      <c r="F94" s="433" t="s">
        <v>775</v>
      </c>
      <c r="G94" s="666"/>
    </row>
    <row r="95" spans="1:7" ht="18.75">
      <c r="A95" s="360">
        <v>34</v>
      </c>
      <c r="B95" s="392" t="s">
        <v>721</v>
      </c>
      <c r="C95" s="108"/>
      <c r="D95" s="108" t="s">
        <v>23</v>
      </c>
      <c r="E95" s="87" t="s">
        <v>775</v>
      </c>
      <c r="F95" s="442" t="s">
        <v>775</v>
      </c>
      <c r="G95" s="680"/>
    </row>
    <row r="96" spans="1:7" ht="18.75">
      <c r="A96" s="360" t="s">
        <v>634</v>
      </c>
      <c r="B96" s="392" t="s">
        <v>722</v>
      </c>
      <c r="C96" s="108"/>
      <c r="D96" s="108" t="s">
        <v>23</v>
      </c>
      <c r="E96" s="391" t="s">
        <v>775</v>
      </c>
      <c r="F96" s="441" t="s">
        <v>775</v>
      </c>
      <c r="G96" s="419"/>
    </row>
    <row r="97" spans="1:7" ht="18.75">
      <c r="A97" s="360" t="s">
        <v>635</v>
      </c>
      <c r="B97" s="392" t="s">
        <v>723</v>
      </c>
      <c r="C97" s="108"/>
      <c r="D97" s="108" t="s">
        <v>23</v>
      </c>
      <c r="E97" s="87" t="s">
        <v>775</v>
      </c>
      <c r="F97" s="442" t="s">
        <v>775</v>
      </c>
    </row>
    <row r="98" spans="1:7" ht="15.75">
      <c r="A98" s="360" t="s">
        <v>636</v>
      </c>
      <c r="B98" s="392" t="s">
        <v>422</v>
      </c>
      <c r="C98" s="108"/>
      <c r="D98" s="108" t="s">
        <v>23</v>
      </c>
      <c r="E98" s="87" t="s">
        <v>775</v>
      </c>
      <c r="F98" s="442" t="s">
        <v>775</v>
      </c>
    </row>
    <row r="99" spans="1:7" ht="15.75">
      <c r="A99" s="360" t="s">
        <v>637</v>
      </c>
      <c r="B99" s="392" t="s">
        <v>502</v>
      </c>
      <c r="C99" s="108"/>
      <c r="D99" s="108" t="s">
        <v>23</v>
      </c>
      <c r="E99" s="87" t="s">
        <v>775</v>
      </c>
      <c r="F99" s="442" t="s">
        <v>775</v>
      </c>
      <c r="G99" s="367"/>
    </row>
    <row r="100" spans="1:7" ht="15.75">
      <c r="A100" s="360">
        <v>35</v>
      </c>
      <c r="B100" s="392" t="s">
        <v>503</v>
      </c>
      <c r="C100" s="108" t="s">
        <v>421</v>
      </c>
      <c r="D100" s="108" t="s">
        <v>377</v>
      </c>
      <c r="E100" s="87" t="s">
        <v>775</v>
      </c>
      <c r="F100" s="442" t="s">
        <v>775</v>
      </c>
      <c r="G100" s="419"/>
    </row>
    <row r="101" spans="1:7" ht="15.75">
      <c r="A101" s="360">
        <v>36</v>
      </c>
      <c r="B101" s="392" t="s">
        <v>753</v>
      </c>
      <c r="C101" s="108" t="s">
        <v>421</v>
      </c>
      <c r="D101" s="108" t="s">
        <v>377</v>
      </c>
      <c r="E101" s="87" t="s">
        <v>775</v>
      </c>
      <c r="F101" s="442" t="s">
        <v>775</v>
      </c>
      <c r="G101" s="685"/>
    </row>
    <row r="102" spans="1:7" ht="15.75">
      <c r="A102" s="400">
        <v>37</v>
      </c>
      <c r="B102" s="565" t="s">
        <v>97</v>
      </c>
      <c r="C102" s="401" t="s">
        <v>224</v>
      </c>
      <c r="D102" s="401" t="s">
        <v>164</v>
      </c>
      <c r="E102" s="402" t="s">
        <v>775</v>
      </c>
      <c r="F102" s="445" t="s">
        <v>775</v>
      </c>
      <c r="G102" s="686">
        <f>G101*1.95583</f>
        <v>0</v>
      </c>
    </row>
    <row r="103" spans="1:7" ht="15.75">
      <c r="A103" s="360" t="s">
        <v>638</v>
      </c>
      <c r="B103" s="393" t="s">
        <v>20</v>
      </c>
      <c r="C103" s="108" t="s">
        <v>225</v>
      </c>
      <c r="D103" s="108" t="s">
        <v>164</v>
      </c>
      <c r="E103" s="85" t="s">
        <v>775</v>
      </c>
      <c r="F103" s="422" t="s">
        <v>775</v>
      </c>
    </row>
    <row r="104" spans="1:7" ht="15.75">
      <c r="A104" s="360" t="s">
        <v>639</v>
      </c>
      <c r="B104" s="393" t="s">
        <v>222</v>
      </c>
      <c r="C104" s="108" t="s">
        <v>226</v>
      </c>
      <c r="D104" s="108" t="s">
        <v>164</v>
      </c>
      <c r="E104" s="85" t="s">
        <v>775</v>
      </c>
      <c r="F104" s="422" t="s">
        <v>775</v>
      </c>
      <c r="G104" s="666"/>
    </row>
    <row r="105" spans="1:7" ht="15.75">
      <c r="A105" s="360">
        <v>38</v>
      </c>
      <c r="B105" s="566" t="s">
        <v>733</v>
      </c>
      <c r="C105" s="108" t="s">
        <v>228</v>
      </c>
      <c r="D105" s="403" t="s">
        <v>335</v>
      </c>
      <c r="E105" s="404" t="s">
        <v>775</v>
      </c>
      <c r="F105" s="446" t="s">
        <v>775</v>
      </c>
    </row>
    <row r="106" spans="1:7" ht="15.75">
      <c r="A106" s="360" t="s">
        <v>640</v>
      </c>
      <c r="B106" s="567" t="s">
        <v>247</v>
      </c>
      <c r="C106" s="108"/>
      <c r="D106" s="403" t="s">
        <v>335</v>
      </c>
      <c r="E106" s="404" t="s">
        <v>775</v>
      </c>
      <c r="F106" s="446" t="s">
        <v>775</v>
      </c>
    </row>
    <row r="107" spans="1:7" ht="15.75">
      <c r="A107" s="360" t="s">
        <v>641</v>
      </c>
      <c r="B107" s="567" t="s">
        <v>246</v>
      </c>
      <c r="C107" s="173"/>
      <c r="D107" s="403" t="s">
        <v>335</v>
      </c>
      <c r="E107" s="404" t="s">
        <v>775</v>
      </c>
      <c r="F107" s="446" t="s">
        <v>775</v>
      </c>
    </row>
    <row r="108" spans="1:7" ht="15.75">
      <c r="A108" s="360" t="s">
        <v>642</v>
      </c>
      <c r="B108" s="567" t="s">
        <v>245</v>
      </c>
      <c r="C108" s="173"/>
      <c r="D108" s="403" t="s">
        <v>335</v>
      </c>
      <c r="E108" s="404" t="s">
        <v>775</v>
      </c>
      <c r="F108" s="446" t="s">
        <v>775</v>
      </c>
      <c r="G108" s="671"/>
    </row>
    <row r="109" spans="1:7" ht="15.75">
      <c r="A109" s="360" t="s">
        <v>643</v>
      </c>
      <c r="B109" s="567" t="s">
        <v>244</v>
      </c>
      <c r="C109" s="173"/>
      <c r="D109" s="403" t="s">
        <v>335</v>
      </c>
      <c r="E109" s="672" t="s">
        <v>775</v>
      </c>
      <c r="F109" s="648" t="s">
        <v>775</v>
      </c>
      <c r="G109" s="666"/>
    </row>
    <row r="110" spans="1:7" ht="15.75">
      <c r="A110" s="360">
        <v>39</v>
      </c>
      <c r="B110" s="405" t="s">
        <v>223</v>
      </c>
      <c r="C110" s="108" t="s">
        <v>227</v>
      </c>
      <c r="D110" s="108" t="s">
        <v>375</v>
      </c>
      <c r="E110" s="406" t="s">
        <v>775</v>
      </c>
      <c r="F110" s="687" t="s">
        <v>775</v>
      </c>
      <c r="G110" s="681"/>
    </row>
    <row r="111" spans="1:7" ht="15.75">
      <c r="A111" s="360">
        <v>40</v>
      </c>
      <c r="B111" s="407" t="s">
        <v>424</v>
      </c>
      <c r="C111" s="108" t="s">
        <v>227</v>
      </c>
      <c r="D111" s="108" t="s">
        <v>375</v>
      </c>
      <c r="E111" s="408" t="s">
        <v>775</v>
      </c>
      <c r="F111" s="447" t="s">
        <v>775</v>
      </c>
      <c r="G111" s="671"/>
    </row>
    <row r="112" spans="1:7" ht="15.75">
      <c r="A112" s="360" t="s">
        <v>644</v>
      </c>
      <c r="B112" s="568" t="s">
        <v>158</v>
      </c>
      <c r="C112" s="108" t="s">
        <v>233</v>
      </c>
      <c r="D112" s="403" t="s">
        <v>335</v>
      </c>
      <c r="E112" s="409" t="s">
        <v>775</v>
      </c>
      <c r="F112" s="448" t="s">
        <v>775</v>
      </c>
      <c r="G112" s="666"/>
    </row>
    <row r="113" spans="1:7" ht="15.75">
      <c r="A113" s="360" t="s">
        <v>645</v>
      </c>
      <c r="B113" s="568" t="s">
        <v>734</v>
      </c>
      <c r="C113" s="108"/>
      <c r="D113" s="403" t="s">
        <v>335</v>
      </c>
      <c r="E113" s="410" t="s">
        <v>775</v>
      </c>
      <c r="F113" s="449" t="s">
        <v>775</v>
      </c>
    </row>
    <row r="114" spans="1:7" ht="14.25">
      <c r="A114" s="360" t="s">
        <v>646</v>
      </c>
      <c r="B114" s="569" t="s">
        <v>735</v>
      </c>
      <c r="C114" s="173"/>
      <c r="D114" s="403" t="s">
        <v>335</v>
      </c>
      <c r="E114" s="410" t="s">
        <v>775</v>
      </c>
      <c r="F114" s="449" t="s">
        <v>775</v>
      </c>
    </row>
    <row r="115" spans="1:7" ht="14.25">
      <c r="A115" s="360" t="s">
        <v>647</v>
      </c>
      <c r="B115" s="569" t="s">
        <v>736</v>
      </c>
      <c r="C115" s="173"/>
      <c r="D115" s="403" t="s">
        <v>335</v>
      </c>
      <c r="E115" s="410" t="s">
        <v>775</v>
      </c>
      <c r="F115" s="449" t="s">
        <v>775</v>
      </c>
    </row>
    <row r="116" spans="1:7" ht="15.75">
      <c r="A116" s="360" t="s">
        <v>648</v>
      </c>
      <c r="B116" s="568" t="s">
        <v>737</v>
      </c>
      <c r="C116" s="173"/>
      <c r="D116" s="403" t="s">
        <v>335</v>
      </c>
      <c r="E116" s="402" t="s">
        <v>775</v>
      </c>
      <c r="F116" s="449" t="s">
        <v>775</v>
      </c>
    </row>
    <row r="117" spans="1:7" ht="15.75" hidden="1">
      <c r="A117" s="360">
        <v>41</v>
      </c>
      <c r="B117" s="564" t="s">
        <v>312</v>
      </c>
      <c r="C117" s="108"/>
      <c r="D117" s="108" t="s">
        <v>375</v>
      </c>
      <c r="E117" s="570" t="s">
        <v>775</v>
      </c>
      <c r="F117" s="571" t="s">
        <v>775</v>
      </c>
    </row>
    <row r="118" spans="1:7" s="334" customFormat="1" ht="15.75">
      <c r="A118" s="360">
        <v>41</v>
      </c>
      <c r="B118" s="405" t="s">
        <v>197</v>
      </c>
      <c r="C118" s="144" t="s">
        <v>231</v>
      </c>
      <c r="D118" s="144" t="s">
        <v>375</v>
      </c>
      <c r="E118" s="411" t="s">
        <v>775</v>
      </c>
      <c r="F118" s="687" t="s">
        <v>775</v>
      </c>
      <c r="G118" s="419"/>
    </row>
    <row r="119" spans="1:7" ht="15.75">
      <c r="A119" s="360">
        <v>42</v>
      </c>
      <c r="B119" s="412">
        <v>2008</v>
      </c>
      <c r="C119" s="108" t="s">
        <v>230</v>
      </c>
      <c r="D119" s="108" t="s">
        <v>375</v>
      </c>
      <c r="E119" s="413" t="s">
        <v>775</v>
      </c>
      <c r="F119" s="450" t="s">
        <v>775</v>
      </c>
    </row>
    <row r="120" spans="1:7" ht="15.75">
      <c r="A120" s="360">
        <v>43</v>
      </c>
      <c r="B120" s="392" t="s">
        <v>311</v>
      </c>
      <c r="C120" s="108" t="s">
        <v>229</v>
      </c>
      <c r="D120" s="108" t="s">
        <v>375</v>
      </c>
      <c r="E120" s="391" t="s">
        <v>775</v>
      </c>
      <c r="F120" s="441" t="s">
        <v>775</v>
      </c>
    </row>
    <row r="121" spans="1:7" ht="15.75">
      <c r="A121" s="360">
        <v>44</v>
      </c>
      <c r="B121" s="392" t="s">
        <v>157</v>
      </c>
      <c r="C121" s="108" t="s">
        <v>232</v>
      </c>
      <c r="D121" s="403" t="s">
        <v>335</v>
      </c>
      <c r="E121" s="414" t="s">
        <v>775</v>
      </c>
      <c r="F121" s="449" t="s">
        <v>775</v>
      </c>
    </row>
    <row r="122" spans="1:7" ht="15.75">
      <c r="A122" s="211">
        <v>45</v>
      </c>
      <c r="B122" s="451" t="s">
        <v>541</v>
      </c>
      <c r="C122" s="108" t="s">
        <v>233</v>
      </c>
      <c r="D122" s="403" t="s">
        <v>335</v>
      </c>
      <c r="E122" s="414" t="s">
        <v>775</v>
      </c>
      <c r="F122" s="449" t="s">
        <v>775</v>
      </c>
    </row>
    <row r="123" spans="1:7" ht="15.75">
      <c r="A123" s="360">
        <v>46</v>
      </c>
      <c r="B123" s="561" t="s">
        <v>196</v>
      </c>
      <c r="C123" s="415" t="s">
        <v>159</v>
      </c>
      <c r="D123" s="108" t="s">
        <v>375</v>
      </c>
      <c r="E123" s="416" t="s">
        <v>775</v>
      </c>
      <c r="F123" s="452" t="s">
        <v>775</v>
      </c>
    </row>
    <row r="124" spans="1:7" ht="15.75">
      <c r="A124" s="360">
        <v>47</v>
      </c>
      <c r="B124" s="562" t="s">
        <v>194</v>
      </c>
      <c r="C124" s="417" t="s">
        <v>87</v>
      </c>
      <c r="D124" s="401" t="s">
        <v>375</v>
      </c>
      <c r="E124" s="418" t="s">
        <v>775</v>
      </c>
      <c r="F124" s="453" t="s">
        <v>775</v>
      </c>
    </row>
    <row r="125" spans="1:7" ht="16.5" thickBot="1">
      <c r="A125" s="454">
        <v>48</v>
      </c>
      <c r="B125" s="563" t="s">
        <v>195</v>
      </c>
      <c r="C125" s="455" t="s">
        <v>168</v>
      </c>
      <c r="D125" s="456" t="s">
        <v>375</v>
      </c>
      <c r="E125" s="457" t="s">
        <v>775</v>
      </c>
      <c r="F125" s="458" t="s">
        <v>775</v>
      </c>
    </row>
    <row r="126" spans="1:7" ht="13.5" thickTop="1"/>
    <row r="127" spans="1:7" ht="13.5" thickBot="1"/>
    <row r="128" spans="1:7" ht="32.25" customHeight="1" thickTop="1">
      <c r="A128" s="779" t="s">
        <v>0</v>
      </c>
      <c r="B128" s="783">
        <f>B5</f>
        <v>7.2023000000000001</v>
      </c>
      <c r="C128" s="785" t="s">
        <v>42</v>
      </c>
      <c r="D128" s="790" t="s">
        <v>14</v>
      </c>
      <c r="E128" s="339" t="s">
        <v>332</v>
      </c>
      <c r="F128" s="340" t="s">
        <v>333</v>
      </c>
    </row>
    <row r="129" spans="1:6" ht="15.75">
      <c r="A129" s="780"/>
      <c r="B129" s="784"/>
      <c r="C129" s="786"/>
      <c r="D129" s="791"/>
      <c r="E129" s="341">
        <f>($B$5-7.0001)*10000</f>
        <v>2022.0000000000039</v>
      </c>
      <c r="F129" s="513">
        <f>$B$5</f>
        <v>7.2023000000000001</v>
      </c>
    </row>
    <row r="130" spans="1:6">
      <c r="A130" s="342">
        <v>1</v>
      </c>
      <c r="B130" s="343">
        <v>2</v>
      </c>
      <c r="C130" s="344">
        <v>3</v>
      </c>
      <c r="D130" s="344">
        <v>4</v>
      </c>
      <c r="E130" s="345">
        <v>5</v>
      </c>
      <c r="F130" s="514">
        <v>6</v>
      </c>
    </row>
    <row r="131" spans="1:6" ht="15">
      <c r="A131" s="574">
        <v>1</v>
      </c>
      <c r="B131" s="572" t="s">
        <v>712</v>
      </c>
      <c r="C131" s="120"/>
      <c r="D131" s="324" t="s">
        <v>710</v>
      </c>
      <c r="E131" s="303" t="s">
        <v>775</v>
      </c>
      <c r="F131" s="575" t="s">
        <v>775</v>
      </c>
    </row>
    <row r="132" spans="1:6" ht="15">
      <c r="A132" s="574">
        <v>2</v>
      </c>
      <c r="B132" s="572" t="s">
        <v>714</v>
      </c>
      <c r="C132" s="120"/>
      <c r="D132" s="324" t="s">
        <v>710</v>
      </c>
      <c r="E132" s="300" t="s">
        <v>775</v>
      </c>
      <c r="F132" s="537" t="s">
        <v>775</v>
      </c>
    </row>
    <row r="133" spans="1:6" ht="16.5" thickBot="1">
      <c r="A133" s="576">
        <v>3</v>
      </c>
      <c r="B133" s="577" t="s">
        <v>713</v>
      </c>
      <c r="C133" s="468"/>
      <c r="D133" s="538" t="s">
        <v>710</v>
      </c>
      <c r="E133" s="578" t="s">
        <v>775</v>
      </c>
      <c r="F133" s="691" t="s">
        <v>775</v>
      </c>
    </row>
    <row r="134" spans="1:6" ht="14.25" thickTop="1">
      <c r="A134" s="533"/>
      <c r="B134" s="559"/>
      <c r="C134" s="535"/>
      <c r="D134" s="535"/>
      <c r="E134" s="535"/>
    </row>
    <row r="135" spans="1:6" ht="13.5">
      <c r="A135" s="533"/>
      <c r="B135" s="559"/>
      <c r="C135" s="535"/>
      <c r="D135" s="535"/>
      <c r="E135" s="535"/>
    </row>
    <row r="136" spans="1:6" ht="13.5">
      <c r="A136" s="533"/>
      <c r="B136" s="559"/>
      <c r="C136" s="535"/>
      <c r="D136" s="535"/>
      <c r="E136" s="535"/>
    </row>
    <row r="137" spans="1:6">
      <c r="F137" s="419"/>
    </row>
    <row r="138" spans="1:6" ht="15.75">
      <c r="A138" s="234" t="str">
        <f>Разходи!$A$91</f>
        <v>Финансов директор:</v>
      </c>
      <c r="B138" s="420"/>
      <c r="C138" s="421" t="str">
        <f>Разходи!$E$91</f>
        <v>Изп. директор:</v>
      </c>
      <c r="D138" s="421"/>
      <c r="E138" s="202"/>
      <c r="F138" s="202"/>
    </row>
    <row r="139" spans="1:6">
      <c r="B139" s="491" t="str">
        <f>Разходи!$B$93</f>
        <v>/ Даниел Бойчев /</v>
      </c>
      <c r="C139" s="421"/>
      <c r="D139" s="787" t="str">
        <f>Разходи!$F$93</f>
        <v>/ Л.Спасов /</v>
      </c>
      <c r="E139" s="787"/>
      <c r="F139" s="787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D139:F139"/>
    <mergeCell ref="B1:C1"/>
    <mergeCell ref="B2:C2"/>
    <mergeCell ref="C5:C6"/>
    <mergeCell ref="D5:D6"/>
    <mergeCell ref="D128:D129"/>
    <mergeCell ref="A5:A6"/>
    <mergeCell ref="B5:B6"/>
    <mergeCell ref="A128:A129"/>
    <mergeCell ref="B128:B129"/>
    <mergeCell ref="C128:C129"/>
  </mergeCells>
  <phoneticPr fontId="0" type="noConversion"/>
  <dataValidations xWindow="618" yWindow="103" count="2">
    <dataValidation type="whole" operator="lessThanOrEqual" allowBlank="1" showInputMessage="1" showErrorMessage="1" sqref="F28">
      <formula1>F29</formula1>
    </dataValidation>
    <dataValidation type="whole" operator="lessThanOrEqual" allowBlank="1" showInputMessage="1" showErrorMessage="1" sqref="E28">
      <formula1>F29</formula1>
    </dataValidation>
  </dataValidations>
  <printOptions horizontalCentered="1"/>
  <pageMargins left="0.35433070866141703" right="0.35433070866141703" top="0.78740157480314998" bottom="0.31496062992126" header="0" footer="0"/>
  <pageSetup paperSize="9" scale="53" fitToWidth="2" fitToHeight="2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4"/>
  <sheetViews>
    <sheetView showGridLines="0" showZeros="0" workbookViewId="0">
      <pane ySplit="3" topLeftCell="A4" activePane="bottomLeft" state="frozen"/>
      <selection pane="bottomLeft" sqref="A1:E67"/>
    </sheetView>
  </sheetViews>
  <sheetFormatPr defaultColWidth="0" defaultRowHeight="12.75" zeroHeight="1"/>
  <cols>
    <col min="1" max="1" width="4.42578125" style="286" customWidth="1"/>
    <col min="2" max="2" width="59" style="286" customWidth="1"/>
    <col min="3" max="3" width="7.5703125" style="286" bestFit="1" customWidth="1"/>
    <col min="4" max="4" width="10.5703125" style="286" customWidth="1"/>
    <col min="5" max="5" width="12.85546875" style="286" customWidth="1"/>
    <col min="6" max="6" width="9.140625" style="286" customWidth="1"/>
    <col min="7" max="16384" width="0" style="286" hidden="1"/>
  </cols>
  <sheetData>
    <row r="1" spans="1:6" ht="18.75">
      <c r="A1" s="284"/>
      <c r="B1" s="792">
        <v>5</v>
      </c>
      <c r="C1" s="792"/>
      <c r="D1" s="285"/>
      <c r="E1" s="134" t="s">
        <v>683</v>
      </c>
    </row>
    <row r="2" spans="1:6" ht="15.75">
      <c r="A2" s="287"/>
      <c r="B2" s="793" t="s">
        <v>203</v>
      </c>
      <c r="C2" s="793"/>
      <c r="D2" s="287"/>
      <c r="E2" s="287"/>
    </row>
    <row r="3" spans="1:6">
      <c r="A3" s="288"/>
      <c r="B3" s="794" t="str">
        <f>'ТИП-ПРОИЗ'!$B$3:$C$3</f>
        <v>ТЕЦ "Бобов дол" АД</v>
      </c>
      <c r="C3" s="794"/>
      <c r="D3" s="289"/>
      <c r="E3" s="289"/>
    </row>
    <row r="4" spans="1:6" ht="13.5" thickBot="1">
      <c r="A4" s="288"/>
      <c r="B4" s="288"/>
      <c r="C4" s="288"/>
      <c r="D4" s="289"/>
      <c r="E4" s="289"/>
    </row>
    <row r="5" spans="1:6" ht="13.5" thickTop="1">
      <c r="A5" s="795" t="s">
        <v>37</v>
      </c>
      <c r="B5" s="797" t="s">
        <v>328</v>
      </c>
      <c r="C5" s="799" t="s">
        <v>2</v>
      </c>
      <c r="D5" s="290" t="s">
        <v>332</v>
      </c>
      <c r="E5" s="291" t="s">
        <v>333</v>
      </c>
    </row>
    <row r="6" spans="1:6">
      <c r="A6" s="796"/>
      <c r="B6" s="798"/>
      <c r="C6" s="800"/>
      <c r="D6" s="292">
        <f>'ТИП-ПРОИЗ'!E6</f>
        <v>2022.0000000000039</v>
      </c>
      <c r="E6" s="639">
        <f>'ТИП-ПРОИЗ'!F6</f>
        <v>7.2023000000000001</v>
      </c>
    </row>
    <row r="7" spans="1:6" ht="15.75">
      <c r="A7" s="293">
        <v>1</v>
      </c>
      <c r="B7" s="294" t="s">
        <v>383</v>
      </c>
      <c r="C7" s="295" t="s">
        <v>70</v>
      </c>
      <c r="D7" s="296" t="s">
        <v>775</v>
      </c>
      <c r="E7" s="516" t="s">
        <v>775</v>
      </c>
      <c r="F7" s="297"/>
    </row>
    <row r="8" spans="1:6">
      <c r="A8" s="298">
        <v>2</v>
      </c>
      <c r="B8" s="299" t="s">
        <v>184</v>
      </c>
      <c r="C8" s="295" t="s">
        <v>70</v>
      </c>
      <c r="D8" s="56" t="s">
        <v>775</v>
      </c>
      <c r="E8" s="57" t="s">
        <v>775</v>
      </c>
      <c r="F8" s="297"/>
    </row>
    <row r="9" spans="1:6">
      <c r="A9" s="293">
        <v>3</v>
      </c>
      <c r="B9" s="301" t="s">
        <v>181</v>
      </c>
      <c r="C9" s="295" t="s">
        <v>70</v>
      </c>
      <c r="D9" s="58" t="s">
        <v>775</v>
      </c>
      <c r="E9" s="57" t="s">
        <v>775</v>
      </c>
      <c r="F9" s="297"/>
    </row>
    <row r="10" spans="1:6">
      <c r="A10" s="298">
        <v>4</v>
      </c>
      <c r="B10" s="302" t="s">
        <v>180</v>
      </c>
      <c r="C10" s="295" t="s">
        <v>70</v>
      </c>
      <c r="D10" s="58" t="s">
        <v>775</v>
      </c>
      <c r="E10" s="517" t="s">
        <v>775</v>
      </c>
    </row>
    <row r="11" spans="1:6">
      <c r="A11" s="293">
        <v>5</v>
      </c>
      <c r="B11" s="302" t="s">
        <v>180</v>
      </c>
      <c r="C11" s="303" t="s">
        <v>7</v>
      </c>
      <c r="D11" s="304" t="s">
        <v>775</v>
      </c>
      <c r="E11" s="318" t="s">
        <v>775</v>
      </c>
    </row>
    <row r="12" spans="1:6">
      <c r="A12" s="298">
        <v>6</v>
      </c>
      <c r="B12" s="302" t="s">
        <v>38</v>
      </c>
      <c r="C12" s="295" t="s">
        <v>70</v>
      </c>
      <c r="D12" s="305" t="s">
        <v>775</v>
      </c>
      <c r="E12" s="518" t="s">
        <v>775</v>
      </c>
    </row>
    <row r="13" spans="1:6" ht="13.5">
      <c r="A13" s="293">
        <v>7</v>
      </c>
      <c r="B13" s="306" t="s">
        <v>337</v>
      </c>
      <c r="C13" s="295" t="s">
        <v>335</v>
      </c>
      <c r="D13" s="307" t="s">
        <v>775</v>
      </c>
      <c r="E13" s="308" t="s">
        <v>775</v>
      </c>
    </row>
    <row r="14" spans="1:6">
      <c r="A14" s="298">
        <v>8</v>
      </c>
      <c r="B14" s="302" t="s">
        <v>529</v>
      </c>
      <c r="C14" s="295" t="s">
        <v>335</v>
      </c>
      <c r="D14" s="307" t="s">
        <v>775</v>
      </c>
      <c r="E14" s="308" t="s">
        <v>775</v>
      </c>
    </row>
    <row r="15" spans="1:6">
      <c r="A15" s="293">
        <v>9</v>
      </c>
      <c r="B15" s="302" t="s">
        <v>336</v>
      </c>
      <c r="C15" s="295" t="s">
        <v>335</v>
      </c>
      <c r="D15" s="307" t="s">
        <v>775</v>
      </c>
      <c r="E15" s="308" t="s">
        <v>775</v>
      </c>
    </row>
    <row r="16" spans="1:6">
      <c r="A16" s="298">
        <v>10</v>
      </c>
      <c r="B16" s="302" t="s">
        <v>544</v>
      </c>
      <c r="C16" s="295" t="s">
        <v>335</v>
      </c>
      <c r="D16" s="307" t="s">
        <v>775</v>
      </c>
      <c r="E16" s="308" t="s">
        <v>775</v>
      </c>
    </row>
    <row r="17" spans="1:6">
      <c r="A17" s="293">
        <v>11</v>
      </c>
      <c r="B17" s="302" t="s">
        <v>338</v>
      </c>
      <c r="C17" s="295" t="s">
        <v>335</v>
      </c>
      <c r="D17" s="307" t="s">
        <v>775</v>
      </c>
      <c r="E17" s="308" t="s">
        <v>775</v>
      </c>
    </row>
    <row r="18" spans="1:6">
      <c r="A18" s="298">
        <v>12</v>
      </c>
      <c r="B18" s="302" t="s">
        <v>531</v>
      </c>
      <c r="C18" s="295" t="s">
        <v>335</v>
      </c>
      <c r="D18" s="307" t="s">
        <v>775</v>
      </c>
      <c r="E18" s="308" t="s">
        <v>775</v>
      </c>
    </row>
    <row r="19" spans="1:6">
      <c r="A19" s="293">
        <v>13</v>
      </c>
      <c r="B19" s="302" t="s">
        <v>462</v>
      </c>
      <c r="C19" s="295" t="s">
        <v>335</v>
      </c>
      <c r="D19" s="307" t="s">
        <v>775</v>
      </c>
      <c r="E19" s="308" t="s">
        <v>775</v>
      </c>
    </row>
    <row r="20" spans="1:6" ht="13.5">
      <c r="A20" s="298">
        <v>14</v>
      </c>
      <c r="B20" s="309" t="s">
        <v>326</v>
      </c>
      <c r="C20" s="295" t="s">
        <v>199</v>
      </c>
      <c r="D20" s="310" t="s">
        <v>775</v>
      </c>
      <c r="E20" s="519" t="s">
        <v>775</v>
      </c>
      <c r="F20" s="297"/>
    </row>
    <row r="21" spans="1:6">
      <c r="A21" s="293">
        <v>15</v>
      </c>
      <c r="B21" s="311" t="s">
        <v>530</v>
      </c>
      <c r="C21" s="295" t="s">
        <v>199</v>
      </c>
      <c r="D21" s="312" t="s">
        <v>775</v>
      </c>
      <c r="E21" s="520" t="s">
        <v>775</v>
      </c>
      <c r="F21" s="297"/>
    </row>
    <row r="22" spans="1:6">
      <c r="A22" s="298">
        <v>16</v>
      </c>
      <c r="B22" s="311" t="s">
        <v>707</v>
      </c>
      <c r="C22" s="295" t="s">
        <v>199</v>
      </c>
      <c r="D22" s="312" t="s">
        <v>775</v>
      </c>
      <c r="E22" s="520" t="s">
        <v>775</v>
      </c>
      <c r="F22" s="297"/>
    </row>
    <row r="23" spans="1:6" ht="15.75">
      <c r="A23" s="293">
        <v>17</v>
      </c>
      <c r="B23" s="531" t="s">
        <v>183</v>
      </c>
      <c r="C23" s="295" t="s">
        <v>199</v>
      </c>
      <c r="D23" s="313" t="s">
        <v>775</v>
      </c>
      <c r="E23" s="314" t="s">
        <v>775</v>
      </c>
    </row>
    <row r="24" spans="1:6" ht="13.5" thickBot="1">
      <c r="A24" s="521">
        <v>18</v>
      </c>
      <c r="B24" s="522" t="s">
        <v>542</v>
      </c>
      <c r="C24" s="523" t="s">
        <v>96</v>
      </c>
      <c r="D24" s="524" t="s">
        <v>775</v>
      </c>
      <c r="E24" s="525" t="s">
        <v>775</v>
      </c>
    </row>
    <row r="25" spans="1:6" ht="13.5" thickTop="1">
      <c r="A25" s="288"/>
      <c r="B25" s="288"/>
      <c r="C25" s="288"/>
      <c r="D25" s="289"/>
      <c r="E25" s="289"/>
    </row>
    <row r="26" spans="1:6" ht="13.5" thickBot="1">
      <c r="A26" s="288"/>
      <c r="B26" s="288"/>
      <c r="C26" s="288"/>
      <c r="D26" s="289"/>
      <c r="E26" s="289"/>
    </row>
    <row r="27" spans="1:6" ht="13.5" customHeight="1" thickTop="1">
      <c r="A27" s="804" t="s">
        <v>37</v>
      </c>
      <c r="B27" s="802" t="s">
        <v>327</v>
      </c>
      <c r="C27" s="806" t="s">
        <v>2</v>
      </c>
      <c r="D27" s="642" t="s">
        <v>332</v>
      </c>
      <c r="E27" s="291" t="s">
        <v>333</v>
      </c>
    </row>
    <row r="28" spans="1:6" ht="13.5" customHeight="1">
      <c r="A28" s="805"/>
      <c r="B28" s="803"/>
      <c r="C28" s="807"/>
      <c r="D28" s="643">
        <f>D6</f>
        <v>2022.0000000000039</v>
      </c>
      <c r="E28" s="639">
        <f>E6</f>
        <v>7.2023000000000001</v>
      </c>
    </row>
    <row r="29" spans="1:6">
      <c r="A29" s="315">
        <v>1</v>
      </c>
      <c r="B29" s="316">
        <v>2</v>
      </c>
      <c r="C29" s="317">
        <v>3</v>
      </c>
      <c r="D29" s="640">
        <v>5</v>
      </c>
      <c r="E29" s="641">
        <v>8</v>
      </c>
    </row>
    <row r="30" spans="1:6" ht="15.75">
      <c r="A30" s="298">
        <v>1</v>
      </c>
      <c r="B30" s="532" t="s">
        <v>330</v>
      </c>
      <c r="C30" s="295" t="s">
        <v>70</v>
      </c>
      <c r="D30" s="82" t="s">
        <v>775</v>
      </c>
      <c r="E30" s="83" t="s">
        <v>775</v>
      </c>
      <c r="F30" s="297"/>
    </row>
    <row r="31" spans="1:6">
      <c r="A31" s="298">
        <v>2</v>
      </c>
      <c r="B31" s="302" t="s">
        <v>180</v>
      </c>
      <c r="C31" s="295" t="s">
        <v>70</v>
      </c>
      <c r="D31" s="56" t="s">
        <v>775</v>
      </c>
      <c r="E31" s="57" t="s">
        <v>775</v>
      </c>
    </row>
    <row r="32" spans="1:6">
      <c r="A32" s="298">
        <v>3</v>
      </c>
      <c r="B32" s="302" t="s">
        <v>180</v>
      </c>
      <c r="C32" s="303" t="s">
        <v>7</v>
      </c>
      <c r="D32" s="304" t="s">
        <v>775</v>
      </c>
      <c r="E32" s="318" t="s">
        <v>775</v>
      </c>
    </row>
    <row r="33" spans="1:6">
      <c r="A33" s="298">
        <v>4</v>
      </c>
      <c r="B33" s="302" t="s">
        <v>331</v>
      </c>
      <c r="C33" s="295" t="s">
        <v>70</v>
      </c>
      <c r="D33" s="319" t="s">
        <v>775</v>
      </c>
      <c r="E33" s="320" t="s">
        <v>775</v>
      </c>
      <c r="F33" s="297"/>
    </row>
    <row r="34" spans="1:6">
      <c r="A34" s="298">
        <v>5</v>
      </c>
      <c r="B34" s="321" t="s">
        <v>339</v>
      </c>
      <c r="C34" s="295" t="s">
        <v>335</v>
      </c>
      <c r="D34" s="307" t="s">
        <v>775</v>
      </c>
      <c r="E34" s="308" t="s">
        <v>775</v>
      </c>
      <c r="F34" s="297"/>
    </row>
    <row r="35" spans="1:6">
      <c r="A35" s="298">
        <v>6</v>
      </c>
      <c r="B35" s="302" t="s">
        <v>340</v>
      </c>
      <c r="C35" s="295" t="s">
        <v>335</v>
      </c>
      <c r="D35" s="307" t="s">
        <v>775</v>
      </c>
      <c r="E35" s="308" t="s">
        <v>775</v>
      </c>
      <c r="F35" s="297"/>
    </row>
    <row r="36" spans="1:6">
      <c r="A36" s="298">
        <v>7</v>
      </c>
      <c r="B36" s="302" t="s">
        <v>341</v>
      </c>
      <c r="C36" s="295" t="s">
        <v>335</v>
      </c>
      <c r="D36" s="56" t="s">
        <v>775</v>
      </c>
      <c r="E36" s="57" t="s">
        <v>775</v>
      </c>
      <c r="F36" s="297"/>
    </row>
    <row r="37" spans="1:6">
      <c r="A37" s="298">
        <v>8</v>
      </c>
      <c r="B37" s="302" t="s">
        <v>543</v>
      </c>
      <c r="C37" s="295" t="s">
        <v>335</v>
      </c>
      <c r="D37" s="307" t="s">
        <v>775</v>
      </c>
      <c r="E37" s="308" t="s">
        <v>775</v>
      </c>
      <c r="F37" s="297"/>
    </row>
    <row r="38" spans="1:6">
      <c r="A38" s="298">
        <v>9</v>
      </c>
      <c r="B38" s="302" t="s">
        <v>342</v>
      </c>
      <c r="C38" s="295" t="s">
        <v>335</v>
      </c>
      <c r="D38" s="307" t="s">
        <v>775</v>
      </c>
      <c r="E38" s="308" t="s">
        <v>775</v>
      </c>
      <c r="F38" s="297"/>
    </row>
    <row r="39" spans="1:6">
      <c r="A39" s="298">
        <v>10</v>
      </c>
      <c r="B39" s="302" t="s">
        <v>545</v>
      </c>
      <c r="C39" s="295" t="s">
        <v>335</v>
      </c>
      <c r="D39" s="307" t="s">
        <v>775</v>
      </c>
      <c r="E39" s="308" t="s">
        <v>775</v>
      </c>
      <c r="F39" s="297"/>
    </row>
    <row r="40" spans="1:6">
      <c r="A40" s="298">
        <v>11</v>
      </c>
      <c r="B40" s="302" t="s">
        <v>463</v>
      </c>
      <c r="C40" s="295" t="s">
        <v>335</v>
      </c>
      <c r="D40" s="307" t="s">
        <v>775</v>
      </c>
      <c r="E40" s="308" t="s">
        <v>775</v>
      </c>
      <c r="F40" s="297"/>
    </row>
    <row r="41" spans="1:6" ht="13.5">
      <c r="A41" s="298">
        <v>12</v>
      </c>
      <c r="B41" s="309" t="s">
        <v>324</v>
      </c>
      <c r="C41" s="295" t="s">
        <v>199</v>
      </c>
      <c r="D41" s="312" t="s">
        <v>775</v>
      </c>
      <c r="E41" s="520" t="s">
        <v>775</v>
      </c>
      <c r="F41" s="297"/>
    </row>
    <row r="42" spans="1:6">
      <c r="A42" s="298">
        <v>13</v>
      </c>
      <c r="B42" s="311" t="s">
        <v>325</v>
      </c>
      <c r="C42" s="295" t="s">
        <v>199</v>
      </c>
      <c r="D42" s="312" t="s">
        <v>775</v>
      </c>
      <c r="E42" s="520" t="s">
        <v>775</v>
      </c>
      <c r="F42" s="297"/>
    </row>
    <row r="43" spans="1:6">
      <c r="A43" s="298">
        <v>14</v>
      </c>
      <c r="B43" s="311" t="s">
        <v>708</v>
      </c>
      <c r="C43" s="295" t="s">
        <v>199</v>
      </c>
      <c r="D43" s="312" t="s">
        <v>775</v>
      </c>
      <c r="E43" s="520" t="s">
        <v>775</v>
      </c>
      <c r="F43" s="297"/>
    </row>
    <row r="44" spans="1:6" ht="15.75">
      <c r="A44" s="298">
        <v>15</v>
      </c>
      <c r="B44" s="531" t="s">
        <v>182</v>
      </c>
      <c r="C44" s="295" t="s">
        <v>199</v>
      </c>
      <c r="D44" s="322" t="s">
        <v>775</v>
      </c>
      <c r="E44" s="323" t="s">
        <v>775</v>
      </c>
      <c r="F44" s="297"/>
    </row>
    <row r="45" spans="1:6" ht="13.5" thickBot="1">
      <c r="A45" s="521">
        <v>16</v>
      </c>
      <c r="B45" s="522" t="s">
        <v>334</v>
      </c>
      <c r="C45" s="523" t="s">
        <v>96</v>
      </c>
      <c r="D45" s="524" t="s">
        <v>775</v>
      </c>
      <c r="E45" s="525" t="s">
        <v>775</v>
      </c>
    </row>
    <row r="46" spans="1:6" s="123" customFormat="1" ht="13.5" thickTop="1"/>
    <row r="47" spans="1:6" s="123" customFormat="1" ht="13.5" thickBot="1"/>
    <row r="48" spans="1:6" ht="13.5" thickTop="1">
      <c r="A48" s="810" t="s">
        <v>37</v>
      </c>
      <c r="B48" s="812" t="s">
        <v>711</v>
      </c>
      <c r="C48" s="799" t="s">
        <v>2</v>
      </c>
      <c r="D48" s="290" t="s">
        <v>332</v>
      </c>
      <c r="E48" s="291" t="s">
        <v>333</v>
      </c>
    </row>
    <row r="49" spans="1:5">
      <c r="A49" s="811"/>
      <c r="B49" s="813"/>
      <c r="C49" s="800"/>
      <c r="D49" s="292">
        <f>D6</f>
        <v>2022.0000000000039</v>
      </c>
      <c r="E49" s="515">
        <f>E6</f>
        <v>7.2023000000000001</v>
      </c>
    </row>
    <row r="50" spans="1:5" ht="13.5">
      <c r="A50" s="547">
        <v>1</v>
      </c>
      <c r="B50" s="543" t="s">
        <v>201</v>
      </c>
      <c r="C50" s="324" t="s">
        <v>329</v>
      </c>
      <c r="D50" s="325">
        <f>SUM(D51,D54)</f>
        <v>0</v>
      </c>
      <c r="E50" s="536">
        <f>SUM(E51,E54)</f>
        <v>0</v>
      </c>
    </row>
    <row r="51" spans="1:5" ht="13.5">
      <c r="A51" s="548">
        <v>2</v>
      </c>
      <c r="B51" s="544" t="s">
        <v>202</v>
      </c>
      <c r="C51" s="324" t="s">
        <v>329</v>
      </c>
      <c r="D51" s="307">
        <f>SUM(D52:D53)</f>
        <v>0</v>
      </c>
      <c r="E51" s="308">
        <f>SUM(E52:E53)</f>
        <v>0</v>
      </c>
    </row>
    <row r="52" spans="1:5">
      <c r="A52" s="547">
        <v>3</v>
      </c>
      <c r="B52" s="545" t="s">
        <v>185</v>
      </c>
      <c r="C52" s="324" t="s">
        <v>329</v>
      </c>
      <c r="D52" s="300"/>
      <c r="E52" s="537"/>
    </row>
    <row r="53" spans="1:5">
      <c r="A53" s="548">
        <v>4</v>
      </c>
      <c r="B53" s="545" t="s">
        <v>186</v>
      </c>
      <c r="C53" s="324" t="s">
        <v>329</v>
      </c>
      <c r="D53" s="300"/>
      <c r="E53" s="537"/>
    </row>
    <row r="54" spans="1:5" ht="13.5">
      <c r="A54" s="547">
        <v>5</v>
      </c>
      <c r="B54" s="544" t="s">
        <v>200</v>
      </c>
      <c r="C54" s="324" t="s">
        <v>329</v>
      </c>
      <c r="D54" s="307">
        <f>SUM(D55:D56)</f>
        <v>0</v>
      </c>
      <c r="E54" s="308">
        <f>SUM(E55:E56)</f>
        <v>0</v>
      </c>
    </row>
    <row r="55" spans="1:5">
      <c r="A55" s="548">
        <v>6</v>
      </c>
      <c r="B55" s="545" t="s">
        <v>185</v>
      </c>
      <c r="C55" s="324" t="s">
        <v>329</v>
      </c>
      <c r="D55" s="300"/>
      <c r="E55" s="537"/>
    </row>
    <row r="56" spans="1:5">
      <c r="A56" s="549">
        <v>7</v>
      </c>
      <c r="B56" s="546" t="s">
        <v>186</v>
      </c>
      <c r="C56" s="539" t="s">
        <v>329</v>
      </c>
      <c r="D56" s="540"/>
      <c r="E56" s="541"/>
    </row>
    <row r="57" spans="1:5" ht="13.5" thickBot="1">
      <c r="A57" s="550">
        <v>8</v>
      </c>
      <c r="B57" s="579" t="s">
        <v>709</v>
      </c>
      <c r="C57" s="538" t="s">
        <v>710</v>
      </c>
      <c r="D57" s="538" t="str">
        <f>'ТИП-ПРОИЗ'!E132</f>
        <v>xxx</v>
      </c>
      <c r="E57" s="542" t="str">
        <f>'ТИП-ПРОИЗ'!F132</f>
        <v>xxx</v>
      </c>
    </row>
    <row r="58" spans="1:5" ht="13.5" thickTop="1">
      <c r="A58" s="533"/>
      <c r="B58" s="534"/>
      <c r="C58" s="535"/>
      <c r="D58" s="535"/>
      <c r="E58" s="535"/>
    </row>
    <row r="59" spans="1:5" ht="13.5" thickBot="1"/>
    <row r="60" spans="1:5" ht="13.5" thickTop="1">
      <c r="A60" s="808" t="s">
        <v>40</v>
      </c>
      <c r="B60" s="551" t="s">
        <v>187</v>
      </c>
      <c r="C60" s="552" t="s">
        <v>3</v>
      </c>
      <c r="D60" s="553" t="s">
        <v>775</v>
      </c>
      <c r="E60" s="554" t="s">
        <v>775</v>
      </c>
    </row>
    <row r="61" spans="1:5" ht="13.5" thickBot="1">
      <c r="A61" s="809"/>
      <c r="B61" s="555" t="s">
        <v>188</v>
      </c>
      <c r="C61" s="556" t="s">
        <v>3</v>
      </c>
      <c r="D61" s="557" t="s">
        <v>775</v>
      </c>
      <c r="E61" s="558" t="s">
        <v>775</v>
      </c>
    </row>
    <row r="62" spans="1:5" ht="13.5" thickTop="1">
      <c r="A62" s="326"/>
      <c r="B62" s="327"/>
      <c r="C62" s="327"/>
      <c r="D62" s="327"/>
      <c r="E62" s="327"/>
    </row>
    <row r="63" spans="1:5">
      <c r="A63" s="327"/>
      <c r="B63" s="327"/>
      <c r="C63" s="327"/>
      <c r="D63" s="327"/>
      <c r="E63" s="327"/>
    </row>
    <row r="64" spans="1:5">
      <c r="A64" s="327"/>
      <c r="B64" s="327"/>
      <c r="C64" s="327"/>
      <c r="D64" s="327"/>
      <c r="E64" s="327"/>
    </row>
    <row r="65" spans="1:5">
      <c r="A65" s="327"/>
      <c r="B65" s="327"/>
      <c r="C65" s="327"/>
      <c r="D65" s="327"/>
      <c r="E65" s="327"/>
    </row>
    <row r="66" spans="1:5" ht="15.75">
      <c r="A66" s="328" t="str">
        <f>Разходи!$A$91</f>
        <v>Финансов директор:</v>
      </c>
      <c r="B66" s="329"/>
      <c r="C66" s="286" t="str">
        <f>Разходи!E91</f>
        <v>Изп. директор:</v>
      </c>
      <c r="D66" s="330"/>
      <c r="E66" s="330"/>
    </row>
    <row r="67" spans="1:5">
      <c r="A67" s="328"/>
      <c r="B67" s="331" t="str">
        <f>Разходи!$B$93</f>
        <v>/ Даниел Бойчев /</v>
      </c>
      <c r="D67" s="801" t="str">
        <f>Разходи!$F$93</f>
        <v>/ Л.Спасов /</v>
      </c>
      <c r="E67" s="801"/>
    </row>
    <row r="68" spans="1:5"/>
    <row r="69" spans="1:5"/>
    <row r="70" spans="1:5"/>
    <row r="71" spans="1:5"/>
    <row r="162"/>
    <row r="163"/>
    <row r="164"/>
  </sheetData>
  <mergeCells count="14">
    <mergeCell ref="D67:E67"/>
    <mergeCell ref="B27:B28"/>
    <mergeCell ref="A27:A28"/>
    <mergeCell ref="C27:C28"/>
    <mergeCell ref="A60:A61"/>
    <mergeCell ref="C48:C49"/>
    <mergeCell ref="A48:A49"/>
    <mergeCell ref="B48:B49"/>
    <mergeCell ref="B1:C1"/>
    <mergeCell ref="B2:C2"/>
    <mergeCell ref="B3:C3"/>
    <mergeCell ref="A5:A6"/>
    <mergeCell ref="B5:B6"/>
    <mergeCell ref="C5:C6"/>
  </mergeCells>
  <phoneticPr fontId="0" type="noConversion"/>
  <printOptions horizontalCentered="1"/>
  <pageMargins left="0.74803149606299202" right="0.15748031496063" top="0.78740157480314998" bottom="0.39370078740157499" header="0.118110236220472" footer="0.118110236220472"/>
  <pageSetup paperSize="9" scale="83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showGridLines="0" showZeros="0" zoomScale="110" zoomScaleNormal="110" workbookViewId="0">
      <selection sqref="A1:F53"/>
    </sheetView>
  </sheetViews>
  <sheetFormatPr defaultColWidth="0" defaultRowHeight="0" customHeight="1" zeroHeight="1"/>
  <cols>
    <col min="1" max="1" width="5.140625" style="608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3"/>
      <c r="B1" s="814">
        <v>6</v>
      </c>
      <c r="C1" s="814"/>
      <c r="D1" s="584"/>
      <c r="E1" s="584"/>
      <c r="F1" s="134" t="s">
        <v>684</v>
      </c>
    </row>
    <row r="2" spans="1:58" ht="14.25" customHeight="1">
      <c r="A2" s="584"/>
      <c r="B2" s="583"/>
      <c r="C2" s="584"/>
      <c r="D2" s="584"/>
      <c r="E2" s="584"/>
      <c r="F2" s="584"/>
    </row>
    <row r="3" spans="1:58" ht="14.25" customHeight="1">
      <c r="A3" s="585"/>
      <c r="B3" s="815" t="s">
        <v>189</v>
      </c>
      <c r="C3" s="815"/>
      <c r="D3" s="586"/>
      <c r="E3" s="586"/>
      <c r="F3" s="586"/>
    </row>
    <row r="4" spans="1:58" ht="14.25" customHeight="1">
      <c r="A4" s="587"/>
      <c r="B4" s="816" t="str">
        <f>'ТИП-ПРОИЗ'!$B$3:$C$3</f>
        <v>ТЕЦ "Бобов дол" АД</v>
      </c>
      <c r="C4" s="816"/>
      <c r="D4" s="587"/>
      <c r="E4" s="587"/>
      <c r="F4" s="587"/>
    </row>
    <row r="5" spans="1:58" ht="14.25" customHeight="1" thickBot="1">
      <c r="A5" s="588"/>
      <c r="B5" s="589"/>
      <c r="C5" s="589"/>
      <c r="D5" s="589"/>
      <c r="E5" s="589"/>
      <c r="F5" s="589"/>
    </row>
    <row r="6" spans="1:58" ht="14.25" customHeight="1" thickTop="1" thickBot="1">
      <c r="A6" s="817" t="s">
        <v>0</v>
      </c>
      <c r="B6" s="819" t="s">
        <v>160</v>
      </c>
      <c r="C6" s="819" t="s">
        <v>42</v>
      </c>
      <c r="D6" s="819" t="s">
        <v>14</v>
      </c>
      <c r="E6" s="290" t="s">
        <v>332</v>
      </c>
      <c r="F6" s="291" t="s">
        <v>333</v>
      </c>
    </row>
    <row r="7" spans="1:58" ht="13.5" thickTop="1">
      <c r="A7" s="818"/>
      <c r="B7" s="820"/>
      <c r="C7" s="820"/>
      <c r="D7" s="820"/>
      <c r="E7" s="78">
        <f>'ТИП-ПРОИЗ'!E6</f>
        <v>2022.0000000000039</v>
      </c>
      <c r="F7" s="644">
        <f>'ТИП-ПРОИЗ'!F6</f>
        <v>7.2023000000000001</v>
      </c>
    </row>
    <row r="8" spans="1:58" ht="13.5" customHeight="1">
      <c r="A8" s="590">
        <v>1</v>
      </c>
      <c r="B8" s="591">
        <v>2</v>
      </c>
      <c r="C8" s="591">
        <v>3</v>
      </c>
      <c r="D8" s="592">
        <v>4</v>
      </c>
      <c r="E8" s="591">
        <v>5</v>
      </c>
      <c r="F8" s="593">
        <v>6</v>
      </c>
      <c r="G8" s="594"/>
    </row>
    <row r="9" spans="1:58" ht="14.25" customHeight="1">
      <c r="A9" s="595">
        <v>1</v>
      </c>
      <c r="B9" s="596" t="s">
        <v>43</v>
      </c>
      <c r="C9" s="597" t="s">
        <v>44</v>
      </c>
      <c r="D9" s="573" t="s">
        <v>23</v>
      </c>
      <c r="E9" s="598" t="s">
        <v>775</v>
      </c>
      <c r="F9" s="599" t="s">
        <v>775</v>
      </c>
    </row>
    <row r="10" spans="1:58" ht="14.25" customHeight="1">
      <c r="A10" s="595">
        <v>2</v>
      </c>
      <c r="B10" s="596" t="s">
        <v>45</v>
      </c>
      <c r="C10" s="597" t="s">
        <v>212</v>
      </c>
      <c r="D10" s="573" t="s">
        <v>46</v>
      </c>
      <c r="E10" s="598" t="s">
        <v>775</v>
      </c>
      <c r="F10" s="599" t="s">
        <v>775</v>
      </c>
    </row>
    <row r="11" spans="1:58" ht="14.25" customHeight="1">
      <c r="A11" s="595">
        <v>3</v>
      </c>
      <c r="B11" s="596" t="s">
        <v>47</v>
      </c>
      <c r="C11" s="597" t="s">
        <v>48</v>
      </c>
      <c r="D11" s="573" t="s">
        <v>23</v>
      </c>
      <c r="E11" s="600" t="s">
        <v>775</v>
      </c>
      <c r="F11" s="601" t="s">
        <v>775</v>
      </c>
    </row>
    <row r="12" spans="1:58" ht="14.25" customHeight="1">
      <c r="A12" s="595">
        <v>4</v>
      </c>
      <c r="B12" s="596" t="s">
        <v>49</v>
      </c>
      <c r="C12" s="597" t="s">
        <v>50</v>
      </c>
      <c r="D12" s="573" t="s">
        <v>51</v>
      </c>
      <c r="E12" s="598" t="s">
        <v>775</v>
      </c>
      <c r="F12" s="599" t="s">
        <v>775</v>
      </c>
    </row>
    <row r="13" spans="1:58" ht="14.25" customHeight="1">
      <c r="A13" s="595">
        <v>5</v>
      </c>
      <c r="B13" s="596" t="s">
        <v>52</v>
      </c>
      <c r="C13" s="597" t="s">
        <v>53</v>
      </c>
      <c r="D13" s="573" t="s">
        <v>46</v>
      </c>
      <c r="E13" s="598" t="s">
        <v>775</v>
      </c>
      <c r="F13" s="599" t="s">
        <v>775</v>
      </c>
    </row>
    <row r="14" spans="1:58" ht="12.75" customHeight="1">
      <c r="A14" s="595">
        <v>6</v>
      </c>
      <c r="B14" s="596" t="s">
        <v>204</v>
      </c>
      <c r="C14" s="603" t="s">
        <v>219</v>
      </c>
      <c r="D14" s="573" t="s">
        <v>70</v>
      </c>
      <c r="E14" s="600" t="s">
        <v>775</v>
      </c>
      <c r="F14" s="601" t="s">
        <v>775</v>
      </c>
      <c r="H14" s="604"/>
      <c r="I14" s="604"/>
      <c r="J14" s="604"/>
      <c r="K14" s="604"/>
      <c r="L14" s="604"/>
      <c r="M14" s="604"/>
      <c r="N14" s="604"/>
      <c r="O14" s="604"/>
      <c r="P14" s="604"/>
      <c r="Q14" s="604"/>
      <c r="R14" s="604"/>
      <c r="S14" s="604"/>
      <c r="T14" s="604"/>
      <c r="U14" s="604"/>
      <c r="V14" s="604"/>
      <c r="W14" s="604"/>
      <c r="X14" s="604"/>
      <c r="Y14" s="604"/>
      <c r="Z14" s="604"/>
      <c r="AA14" s="604"/>
      <c r="AB14" s="604"/>
      <c r="AC14" s="604"/>
      <c r="AD14" s="604"/>
      <c r="AE14" s="604"/>
      <c r="AF14" s="604"/>
      <c r="AG14" s="604"/>
      <c r="AH14" s="604"/>
      <c r="AI14" s="604"/>
      <c r="AJ14" s="604"/>
      <c r="AK14" s="604"/>
      <c r="AL14" s="604"/>
      <c r="AM14" s="604"/>
      <c r="AN14" s="604"/>
      <c r="AO14" s="604"/>
      <c r="AP14" s="604"/>
      <c r="AQ14" s="604"/>
      <c r="AR14" s="604"/>
      <c r="AS14" s="604"/>
      <c r="AT14" s="604"/>
      <c r="AU14" s="604"/>
      <c r="AV14" s="604"/>
      <c r="AW14" s="604"/>
      <c r="AX14" s="604"/>
      <c r="AY14" s="604"/>
      <c r="AZ14" s="604"/>
      <c r="BA14" s="604"/>
      <c r="BB14" s="604"/>
      <c r="BC14" s="604"/>
      <c r="BD14" s="604"/>
      <c r="BE14" s="604"/>
      <c r="BF14" s="604"/>
    </row>
    <row r="15" spans="1:58" ht="12.75" customHeight="1">
      <c r="A15" s="595">
        <v>7</v>
      </c>
      <c r="B15" s="596" t="s">
        <v>412</v>
      </c>
      <c r="C15" s="60" t="s">
        <v>413</v>
      </c>
      <c r="D15" s="573" t="s">
        <v>7</v>
      </c>
      <c r="E15" s="654" t="s">
        <v>775</v>
      </c>
      <c r="F15" s="658" t="s">
        <v>775</v>
      </c>
      <c r="G15" s="683"/>
      <c r="H15" s="604"/>
      <c r="I15" s="604"/>
      <c r="J15" s="604"/>
      <c r="K15" s="604"/>
      <c r="L15" s="604"/>
      <c r="M15" s="604"/>
      <c r="N15" s="604"/>
      <c r="O15" s="604"/>
      <c r="P15" s="604"/>
      <c r="Q15" s="604"/>
      <c r="R15" s="604"/>
      <c r="S15" s="604"/>
      <c r="T15" s="604"/>
      <c r="U15" s="604"/>
      <c r="V15" s="604"/>
      <c r="W15" s="604"/>
      <c r="X15" s="604"/>
      <c r="Y15" s="604"/>
      <c r="Z15" s="604"/>
      <c r="AA15" s="604"/>
      <c r="AB15" s="604"/>
      <c r="AC15" s="604"/>
      <c r="AD15" s="604"/>
      <c r="AE15" s="604"/>
      <c r="AF15" s="604"/>
      <c r="AG15" s="604"/>
      <c r="AH15" s="604"/>
      <c r="AI15" s="604"/>
      <c r="AJ15" s="604"/>
      <c r="AK15" s="604"/>
      <c r="AL15" s="604"/>
      <c r="AM15" s="604"/>
      <c r="AN15" s="604"/>
      <c r="AO15" s="604"/>
      <c r="AP15" s="604"/>
      <c r="AQ15" s="604"/>
      <c r="AR15" s="604"/>
      <c r="AS15" s="604"/>
      <c r="AT15" s="604"/>
      <c r="AU15" s="604"/>
      <c r="AV15" s="604"/>
      <c r="AW15" s="604"/>
      <c r="AX15" s="604"/>
      <c r="AY15" s="604"/>
      <c r="AZ15" s="604"/>
      <c r="BA15" s="604"/>
      <c r="BB15" s="604"/>
      <c r="BC15" s="604"/>
      <c r="BD15" s="604"/>
      <c r="BE15" s="604"/>
      <c r="BF15" s="604"/>
    </row>
    <row r="16" spans="1:58" ht="12.75" customHeight="1">
      <c r="A16" s="595">
        <v>8</v>
      </c>
      <c r="B16" s="605" t="s">
        <v>36</v>
      </c>
      <c r="C16" s="60" t="s">
        <v>724</v>
      </c>
      <c r="D16" s="573" t="s">
        <v>86</v>
      </c>
      <c r="E16" s="655" t="s">
        <v>775</v>
      </c>
      <c r="F16" s="606" t="s">
        <v>775</v>
      </c>
      <c r="G16" s="683"/>
    </row>
    <row r="17" spans="1:7" ht="14.25">
      <c r="A17" s="595">
        <v>9</v>
      </c>
      <c r="B17" s="631" t="s">
        <v>725</v>
      </c>
      <c r="C17" s="632" t="s">
        <v>746</v>
      </c>
      <c r="D17" s="573" t="s">
        <v>7</v>
      </c>
      <c r="E17" s="656" t="s">
        <v>775</v>
      </c>
      <c r="F17" s="607" t="s">
        <v>775</v>
      </c>
      <c r="G17" s="682"/>
    </row>
    <row r="18" spans="1:7" ht="14.25">
      <c r="A18" s="595">
        <v>10</v>
      </c>
      <c r="B18" s="631" t="s">
        <v>726</v>
      </c>
      <c r="C18" s="632" t="s">
        <v>747</v>
      </c>
      <c r="D18" s="573" t="s">
        <v>7</v>
      </c>
      <c r="E18" s="656" t="s">
        <v>775</v>
      </c>
      <c r="F18" s="607" t="s">
        <v>775</v>
      </c>
    </row>
    <row r="19" spans="1:7" ht="14.25">
      <c r="A19" s="595">
        <v>11</v>
      </c>
      <c r="B19" s="631" t="s">
        <v>388</v>
      </c>
      <c r="C19" s="633" t="s">
        <v>732</v>
      </c>
      <c r="D19" s="573" t="s">
        <v>7</v>
      </c>
      <c r="E19" s="580" t="s">
        <v>775</v>
      </c>
      <c r="F19" s="582" t="s">
        <v>775</v>
      </c>
      <c r="G19" s="657"/>
    </row>
    <row r="20" spans="1:7" ht="14.25">
      <c r="A20" s="595">
        <v>12</v>
      </c>
      <c r="B20" s="631" t="s">
        <v>243</v>
      </c>
      <c r="C20" s="632" t="s">
        <v>748</v>
      </c>
      <c r="D20" s="573" t="s">
        <v>7</v>
      </c>
      <c r="E20" s="609" t="s">
        <v>775</v>
      </c>
      <c r="F20" s="581" t="s">
        <v>775</v>
      </c>
    </row>
    <row r="21" spans="1:7" ht="17.25" customHeight="1">
      <c r="A21" s="595">
        <v>13</v>
      </c>
      <c r="B21" s="631" t="s">
        <v>242</v>
      </c>
      <c r="C21" s="632" t="s">
        <v>749</v>
      </c>
      <c r="D21" s="573" t="s">
        <v>7</v>
      </c>
      <c r="E21" s="609" t="s">
        <v>775</v>
      </c>
      <c r="F21" s="581" t="s">
        <v>775</v>
      </c>
      <c r="G21" s="604"/>
    </row>
    <row r="22" spans="1:7" ht="20.25" customHeight="1">
      <c r="A22" s="595">
        <v>21</v>
      </c>
      <c r="B22" s="652" t="s">
        <v>754</v>
      </c>
      <c r="C22" s="649" t="s">
        <v>755</v>
      </c>
      <c r="D22" s="614" t="s">
        <v>7</v>
      </c>
      <c r="E22" s="688" t="s">
        <v>775</v>
      </c>
      <c r="F22" s="684" t="s">
        <v>775</v>
      </c>
    </row>
    <row r="23" spans="1:7" ht="12.75">
      <c r="A23" s="595">
        <v>22</v>
      </c>
      <c r="B23" s="612" t="s">
        <v>756</v>
      </c>
      <c r="C23" s="650"/>
      <c r="D23" s="651"/>
      <c r="E23" s="610" t="s">
        <v>775</v>
      </c>
      <c r="F23" s="611" t="s">
        <v>775</v>
      </c>
    </row>
    <row r="24" spans="1:7" ht="15.75">
      <c r="A24" s="595">
        <v>23</v>
      </c>
      <c r="B24" s="560" t="s">
        <v>757</v>
      </c>
      <c r="C24" s="60"/>
      <c r="D24" s="614"/>
      <c r="E24" s="90" t="s">
        <v>775</v>
      </c>
      <c r="F24" s="495" t="s">
        <v>775</v>
      </c>
    </row>
    <row r="25" spans="1:7" ht="12.75">
      <c r="A25" s="595">
        <v>24</v>
      </c>
      <c r="B25" s="76" t="s">
        <v>390</v>
      </c>
      <c r="C25" s="60"/>
      <c r="D25" s="60"/>
      <c r="E25" s="79" t="s">
        <v>775</v>
      </c>
      <c r="F25" s="496" t="s">
        <v>775</v>
      </c>
      <c r="G25" s="88"/>
    </row>
    <row r="26" spans="1:7" ht="12.75">
      <c r="A26" s="595">
        <v>25</v>
      </c>
      <c r="B26" s="76" t="s">
        <v>389</v>
      </c>
      <c r="C26" s="60"/>
      <c r="D26" s="60"/>
      <c r="E26" s="86" t="s">
        <v>775</v>
      </c>
      <c r="F26" s="497" t="s">
        <v>775</v>
      </c>
      <c r="G26" s="88"/>
    </row>
    <row r="27" spans="1:7" ht="14.25">
      <c r="A27" s="595">
        <v>26</v>
      </c>
      <c r="B27" s="652" t="s">
        <v>758</v>
      </c>
      <c r="C27" s="653" t="s">
        <v>759</v>
      </c>
      <c r="D27" s="614" t="s">
        <v>7</v>
      </c>
      <c r="E27" s="498" t="s">
        <v>775</v>
      </c>
      <c r="F27" s="499" t="s">
        <v>775</v>
      </c>
      <c r="G27" s="88"/>
    </row>
    <row r="28" spans="1:7" s="615" customFormat="1" ht="14.25" customHeight="1">
      <c r="A28" s="595">
        <v>27</v>
      </c>
      <c r="B28" s="613" t="s">
        <v>677</v>
      </c>
      <c r="C28" s="603" t="s">
        <v>81</v>
      </c>
      <c r="D28" s="614" t="s">
        <v>23</v>
      </c>
      <c r="E28" s="598" t="s">
        <v>775</v>
      </c>
      <c r="F28" s="599" t="s">
        <v>775</v>
      </c>
    </row>
    <row r="29" spans="1:7" s="615" customFormat="1" ht="14.25" customHeight="1">
      <c r="A29" s="595">
        <v>28</v>
      </c>
      <c r="B29" s="613" t="s">
        <v>678</v>
      </c>
      <c r="C29" s="603" t="s">
        <v>213</v>
      </c>
      <c r="D29" s="614" t="s">
        <v>46</v>
      </c>
      <c r="E29" s="602" t="s">
        <v>775</v>
      </c>
      <c r="F29" s="599" t="s">
        <v>775</v>
      </c>
    </row>
    <row r="30" spans="1:7" s="615" customFormat="1" ht="14.25" customHeight="1">
      <c r="A30" s="595">
        <v>29</v>
      </c>
      <c r="B30" s="613" t="s">
        <v>205</v>
      </c>
      <c r="C30" s="603" t="s">
        <v>81</v>
      </c>
      <c r="D30" s="614" t="s">
        <v>23</v>
      </c>
      <c r="E30" s="602" t="s">
        <v>775</v>
      </c>
      <c r="F30" s="599" t="s">
        <v>775</v>
      </c>
    </row>
    <row r="31" spans="1:7" s="615" customFormat="1" ht="14.25" customHeight="1">
      <c r="A31" s="595">
        <v>30</v>
      </c>
      <c r="B31" s="613" t="s">
        <v>206</v>
      </c>
      <c r="C31" s="603" t="s">
        <v>213</v>
      </c>
      <c r="D31" s="614" t="s">
        <v>46</v>
      </c>
      <c r="E31" s="602" t="s">
        <v>775</v>
      </c>
      <c r="F31" s="599" t="s">
        <v>775</v>
      </c>
    </row>
    <row r="32" spans="1:7" s="615" customFormat="1" ht="14.25" customHeight="1">
      <c r="A32" s="595">
        <v>31</v>
      </c>
      <c r="B32" s="616" t="s">
        <v>54</v>
      </c>
      <c r="C32" s="603" t="s">
        <v>55</v>
      </c>
      <c r="D32" s="614" t="s">
        <v>23</v>
      </c>
      <c r="E32" s="617" t="s">
        <v>775</v>
      </c>
      <c r="F32" s="601" t="s">
        <v>775</v>
      </c>
    </row>
    <row r="33" spans="1:7" s="615" customFormat="1" ht="14.25" customHeight="1">
      <c r="A33" s="595">
        <v>32</v>
      </c>
      <c r="B33" s="618" t="s">
        <v>56</v>
      </c>
      <c r="C33" s="603" t="s">
        <v>214</v>
      </c>
      <c r="D33" s="614" t="s">
        <v>46</v>
      </c>
      <c r="E33" s="602" t="s">
        <v>775</v>
      </c>
      <c r="F33" s="599" t="s">
        <v>775</v>
      </c>
    </row>
    <row r="34" spans="1:7" ht="12.75" customHeight="1">
      <c r="A34" s="595">
        <v>33</v>
      </c>
      <c r="B34" s="618" t="s">
        <v>78</v>
      </c>
      <c r="C34" s="597"/>
      <c r="D34" s="573" t="s">
        <v>70</v>
      </c>
      <c r="E34" s="617" t="s">
        <v>775</v>
      </c>
      <c r="F34" s="601" t="s">
        <v>775</v>
      </c>
      <c r="G34" s="673"/>
    </row>
    <row r="35" spans="1:7" ht="12.75" customHeight="1">
      <c r="A35" s="595" t="s">
        <v>730</v>
      </c>
      <c r="B35" s="619" t="s">
        <v>207</v>
      </c>
      <c r="C35" s="597"/>
      <c r="D35" s="573" t="s">
        <v>70</v>
      </c>
      <c r="E35" s="602" t="s">
        <v>775</v>
      </c>
      <c r="F35" s="599" t="s">
        <v>775</v>
      </c>
    </row>
    <row r="36" spans="1:7" ht="12.75" customHeight="1">
      <c r="A36" s="595" t="s">
        <v>731</v>
      </c>
      <c r="B36" s="619" t="s">
        <v>208</v>
      </c>
      <c r="C36" s="597"/>
      <c r="D36" s="573" t="s">
        <v>70</v>
      </c>
      <c r="E36" s="602" t="s">
        <v>775</v>
      </c>
      <c r="F36" s="599" t="s">
        <v>775</v>
      </c>
      <c r="G36" s="674"/>
    </row>
    <row r="37" spans="1:7" ht="14.25" customHeight="1">
      <c r="A37" s="595">
        <v>34</v>
      </c>
      <c r="B37" s="618" t="s">
        <v>57</v>
      </c>
      <c r="C37" s="597" t="s">
        <v>58</v>
      </c>
      <c r="D37" s="573" t="s">
        <v>23</v>
      </c>
      <c r="E37" s="602" t="s">
        <v>775</v>
      </c>
      <c r="F37" s="599" t="s">
        <v>775</v>
      </c>
    </row>
    <row r="38" spans="1:7" ht="14.25" customHeight="1">
      <c r="A38" s="595">
        <v>35</v>
      </c>
      <c r="B38" s="618" t="s">
        <v>59</v>
      </c>
      <c r="C38" s="597" t="s">
        <v>215</v>
      </c>
      <c r="D38" s="573" t="s">
        <v>46</v>
      </c>
      <c r="E38" s="602" t="s">
        <v>775</v>
      </c>
      <c r="F38" s="599" t="s">
        <v>775</v>
      </c>
    </row>
    <row r="39" spans="1:7" ht="14.25" customHeight="1">
      <c r="A39" s="595">
        <v>36</v>
      </c>
      <c r="B39" s="618" t="s">
        <v>718</v>
      </c>
      <c r="C39" s="597" t="s">
        <v>717</v>
      </c>
      <c r="D39" s="573"/>
      <c r="E39" s="620" t="s">
        <v>775</v>
      </c>
      <c r="F39" s="621" t="s">
        <v>775</v>
      </c>
    </row>
    <row r="40" spans="1:7" ht="14.25" customHeight="1">
      <c r="A40" s="595">
        <v>37</v>
      </c>
      <c r="B40" s="618" t="s">
        <v>715</v>
      </c>
      <c r="C40" s="597" t="s">
        <v>50</v>
      </c>
      <c r="D40" s="573" t="s">
        <v>716</v>
      </c>
      <c r="E40" s="620" t="s">
        <v>775</v>
      </c>
      <c r="F40" s="621" t="s">
        <v>775</v>
      </c>
    </row>
    <row r="41" spans="1:7" ht="14.25" customHeight="1">
      <c r="A41" s="595">
        <v>38</v>
      </c>
      <c r="B41" s="616" t="s">
        <v>60</v>
      </c>
      <c r="C41" s="603" t="s">
        <v>61</v>
      </c>
      <c r="D41" s="573" t="s">
        <v>23</v>
      </c>
      <c r="E41" s="602" t="s">
        <v>775</v>
      </c>
      <c r="F41" s="599" t="s">
        <v>775</v>
      </c>
    </row>
    <row r="42" spans="1:7" ht="14.25" customHeight="1">
      <c r="A42" s="595">
        <v>39</v>
      </c>
      <c r="B42" s="622" t="s">
        <v>62</v>
      </c>
      <c r="C42" s="597" t="s">
        <v>216</v>
      </c>
      <c r="D42" s="573" t="s">
        <v>46</v>
      </c>
      <c r="E42" s="602" t="s">
        <v>775</v>
      </c>
      <c r="F42" s="599" t="s">
        <v>775</v>
      </c>
    </row>
    <row r="43" spans="1:7" ht="14.25" customHeight="1">
      <c r="A43" s="595">
        <v>40</v>
      </c>
      <c r="B43" s="616" t="s">
        <v>82</v>
      </c>
      <c r="C43" s="603" t="s">
        <v>63</v>
      </c>
      <c r="D43" s="614" t="s">
        <v>23</v>
      </c>
      <c r="E43" s="598" t="s">
        <v>775</v>
      </c>
      <c r="F43" s="599" t="s">
        <v>775</v>
      </c>
    </row>
    <row r="44" spans="1:7" ht="14.25" customHeight="1">
      <c r="A44" s="595">
        <v>41</v>
      </c>
      <c r="B44" s="616" t="s">
        <v>64</v>
      </c>
      <c r="C44" s="603" t="s">
        <v>217</v>
      </c>
      <c r="D44" s="573" t="s">
        <v>46</v>
      </c>
      <c r="E44" s="598" t="s">
        <v>775</v>
      </c>
      <c r="F44" s="599" t="s">
        <v>775</v>
      </c>
    </row>
    <row r="45" spans="1:7" ht="14.25" customHeight="1">
      <c r="A45" s="595">
        <v>42</v>
      </c>
      <c r="B45" s="618" t="s">
        <v>65</v>
      </c>
      <c r="C45" s="597" t="s">
        <v>66</v>
      </c>
      <c r="D45" s="573" t="s">
        <v>414</v>
      </c>
      <c r="E45" s="598" t="s">
        <v>775</v>
      </c>
      <c r="F45" s="599" t="s">
        <v>775</v>
      </c>
      <c r="G45" s="674"/>
    </row>
    <row r="46" spans="1:7" ht="14.25" customHeight="1">
      <c r="A46" s="595">
        <v>43</v>
      </c>
      <c r="B46" s="618" t="s">
        <v>67</v>
      </c>
      <c r="C46" s="597" t="s">
        <v>66</v>
      </c>
      <c r="D46" s="573" t="s">
        <v>414</v>
      </c>
      <c r="E46" s="598" t="s">
        <v>775</v>
      </c>
      <c r="F46" s="599" t="s">
        <v>775</v>
      </c>
    </row>
    <row r="47" spans="1:7" ht="14.25" customHeight="1">
      <c r="A47" s="595">
        <v>44</v>
      </c>
      <c r="B47" s="616" t="s">
        <v>68</v>
      </c>
      <c r="C47" s="597" t="s">
        <v>69</v>
      </c>
      <c r="D47" s="573" t="s">
        <v>70</v>
      </c>
      <c r="E47" s="598" t="s">
        <v>775</v>
      </c>
      <c r="F47" s="599" t="s">
        <v>775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Финансов директор:</v>
      </c>
      <c r="B52" s="623"/>
      <c r="D52" s="624" t="str">
        <f>Разходи!$E$91</f>
        <v>Изп. директор:</v>
      </c>
      <c r="E52" s="625"/>
      <c r="F52" s="625"/>
      <c r="G52" s="626"/>
    </row>
    <row r="53" spans="1:7" ht="12.75">
      <c r="A53" s="1"/>
      <c r="B53" s="627" t="str">
        <f>Разходи!$B$93</f>
        <v>/ Даниел Бойчев /</v>
      </c>
      <c r="D53" s="626"/>
      <c r="E53" s="626" t="str">
        <f>Разходи!$F$93</f>
        <v>/ Л.Спасов /</v>
      </c>
      <c r="F53" s="626"/>
      <c r="G53" s="626"/>
    </row>
    <row r="54" spans="1:7" ht="14.25" customHeight="1">
      <c r="B54" s="615"/>
      <c r="C54" s="615"/>
      <c r="D54" s="615"/>
      <c r="E54" s="628"/>
      <c r="F54" s="628"/>
    </row>
    <row r="55" spans="1:7" ht="14.25" customHeight="1">
      <c r="B55" s="615"/>
      <c r="C55" s="615"/>
      <c r="D55" s="615"/>
      <c r="E55" s="629"/>
      <c r="F55" s="629"/>
    </row>
    <row r="56" spans="1:7" ht="14.25" customHeight="1">
      <c r="E56" s="630"/>
      <c r="F56" s="630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7"/>
      <c r="D62" s="19"/>
    </row>
    <row r="63" spans="1:7" ht="12.75">
      <c r="A63" s="77"/>
      <c r="D63" s="19"/>
    </row>
    <row r="64" spans="1:7" ht="12.75">
      <c r="A64" s="77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7">
    <mergeCell ref="B1:C1"/>
    <mergeCell ref="B3:C3"/>
    <mergeCell ref="B4:C4"/>
    <mergeCell ref="A6:A7"/>
    <mergeCell ref="B6:B7"/>
    <mergeCell ref="C6:C7"/>
    <mergeCell ref="D6:D7"/>
  </mergeCells>
  <phoneticPr fontId="0" type="noConversion"/>
  <printOptions horizontalCentered="1"/>
  <pageMargins left="0.74803149606299202" right="0.15748031496063" top="0.78740157480314998" bottom="0.39370078740157499" header="0.511811023622047" footer="0.31496062992126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Zeros="0" topLeftCell="A36" zoomScaleNormal="100" workbookViewId="0">
      <selection sqref="A1:K79"/>
    </sheetView>
  </sheetViews>
  <sheetFormatPr defaultColWidth="0" defaultRowHeight="12.75" zeroHeight="1"/>
  <cols>
    <col min="1" max="1" width="3.5703125" style="133" customWidth="1"/>
    <col min="2" max="2" width="27.5703125" style="133" customWidth="1"/>
    <col min="3" max="3" width="8.5703125" style="133" customWidth="1"/>
    <col min="4" max="4" width="9.5703125" style="133" customWidth="1"/>
    <col min="5" max="12" width="8.5703125" style="133" customWidth="1"/>
    <col min="13" max="18" width="0" style="133" hidden="1" customWidth="1"/>
    <col min="19" max="19" width="10.5703125" style="133" hidden="1" customWidth="1"/>
    <col min="20" max="16384" width="0" style="133" hidden="1"/>
  </cols>
  <sheetData>
    <row r="1" spans="1:12" ht="12.75" customHeight="1">
      <c r="A1" s="152">
        <v>1</v>
      </c>
      <c r="B1" s="823" t="s">
        <v>601</v>
      </c>
      <c r="C1" s="823"/>
      <c r="D1" s="823"/>
      <c r="E1" s="823"/>
      <c r="F1" s="823"/>
      <c r="G1" s="823"/>
      <c r="H1" s="823"/>
      <c r="I1" s="823"/>
      <c r="J1" s="503"/>
      <c r="K1" s="134" t="s">
        <v>697</v>
      </c>
    </row>
    <row r="2" spans="1:12" ht="12.75" customHeight="1">
      <c r="B2" s="823" t="str">
        <f>'ТИП-ПРОИЗ'!$B$3</f>
        <v>ТЕЦ "Бобов дол" АД</v>
      </c>
      <c r="C2" s="823"/>
      <c r="D2" s="823"/>
      <c r="E2" s="823"/>
      <c r="F2" s="823"/>
      <c r="G2" s="823"/>
      <c r="H2" s="823"/>
      <c r="I2" s="823"/>
      <c r="J2" s="503"/>
      <c r="K2" s="503"/>
    </row>
    <row r="3" spans="1:12"/>
    <row r="4" spans="1:12">
      <c r="A4" s="153" t="s">
        <v>0</v>
      </c>
      <c r="B4" s="154" t="s">
        <v>387</v>
      </c>
      <c r="C4" s="153" t="s">
        <v>380</v>
      </c>
      <c r="D4" s="821">
        <f>IF(D6=0,0,(D6/D8-D7)*860/D6)</f>
        <v>0</v>
      </c>
      <c r="E4" s="821"/>
      <c r="F4" s="821"/>
      <c r="G4" s="821"/>
      <c r="H4" s="821"/>
      <c r="I4" s="821"/>
      <c r="J4" s="821"/>
      <c r="K4" s="821"/>
    </row>
    <row r="5" spans="1:12">
      <c r="A5" s="144">
        <v>1</v>
      </c>
      <c r="B5" s="144" t="s">
        <v>461</v>
      </c>
      <c r="C5" s="108"/>
      <c r="D5" s="108" t="s">
        <v>152</v>
      </c>
      <c r="E5" s="108" t="s">
        <v>234</v>
      </c>
      <c r="F5" s="108" t="s">
        <v>235</v>
      </c>
      <c r="G5" s="108" t="s">
        <v>236</v>
      </c>
      <c r="H5" s="108" t="s">
        <v>237</v>
      </c>
      <c r="I5" s="108" t="s">
        <v>238</v>
      </c>
      <c r="J5" s="108" t="s">
        <v>239</v>
      </c>
      <c r="K5" s="108" t="s">
        <v>444</v>
      </c>
    </row>
    <row r="6" spans="1:12">
      <c r="A6" s="108" t="s">
        <v>255</v>
      </c>
      <c r="B6" s="155" t="s">
        <v>663</v>
      </c>
      <c r="C6" s="108" t="s">
        <v>241</v>
      </c>
      <c r="D6" s="156">
        <f>SUM(E6:K6)</f>
        <v>0</v>
      </c>
      <c r="E6" s="66"/>
      <c r="F6" s="66"/>
      <c r="G6" s="66"/>
      <c r="H6" s="66"/>
      <c r="I6" s="66"/>
      <c r="J6" s="66"/>
      <c r="K6" s="66"/>
    </row>
    <row r="7" spans="1:12">
      <c r="A7" s="108" t="s">
        <v>256</v>
      </c>
      <c r="B7" s="155" t="s">
        <v>163</v>
      </c>
      <c r="C7" s="108" t="s">
        <v>240</v>
      </c>
      <c r="D7" s="156">
        <f>SUM(E7:K7)</f>
        <v>0</v>
      </c>
      <c r="E7" s="66"/>
      <c r="F7" s="66"/>
      <c r="G7" s="66"/>
      <c r="H7" s="66"/>
      <c r="I7" s="66"/>
      <c r="J7" s="66"/>
      <c r="K7" s="66"/>
    </row>
    <row r="8" spans="1:12">
      <c r="A8" s="108" t="s">
        <v>257</v>
      </c>
      <c r="B8" s="155" t="s">
        <v>242</v>
      </c>
      <c r="C8" s="108" t="s">
        <v>7</v>
      </c>
      <c r="D8" s="157">
        <f>IF(D6=0,0,SUMPRODUCT(E8:K8,E6:K6)/D6)</f>
        <v>0</v>
      </c>
      <c r="E8" s="67"/>
      <c r="F8" s="67"/>
      <c r="G8" s="67"/>
      <c r="H8" s="67"/>
      <c r="I8" s="67"/>
      <c r="J8" s="67"/>
      <c r="K8" s="67"/>
    </row>
    <row r="9" spans="1:12">
      <c r="A9" s="108" t="s">
        <v>258</v>
      </c>
      <c r="B9" s="155" t="s">
        <v>243</v>
      </c>
      <c r="C9" s="108" t="s">
        <v>7</v>
      </c>
      <c r="D9" s="157">
        <f>IF(D7=0,0,SUMPRODUCT(E9:K9,E7:K7)/D7)</f>
        <v>0</v>
      </c>
      <c r="E9" s="67"/>
      <c r="F9" s="67"/>
      <c r="G9" s="67"/>
      <c r="H9" s="67"/>
      <c r="I9" s="67"/>
      <c r="J9" s="67"/>
      <c r="K9" s="67"/>
    </row>
    <row r="10" spans="1:12">
      <c r="A10" s="108" t="s">
        <v>259</v>
      </c>
      <c r="B10" s="155" t="s">
        <v>388</v>
      </c>
      <c r="C10" s="108" t="s">
        <v>7</v>
      </c>
      <c r="D10" s="158">
        <f>SUM(D8:D9)</f>
        <v>0</v>
      </c>
      <c r="E10" s="158">
        <f t="shared" ref="E10:J10" si="0">SUM(E8:E9)</f>
        <v>0</v>
      </c>
      <c r="F10" s="158">
        <f t="shared" si="0"/>
        <v>0</v>
      </c>
      <c r="G10" s="158">
        <f t="shared" si="0"/>
        <v>0</v>
      </c>
      <c r="H10" s="158">
        <f t="shared" si="0"/>
        <v>0</v>
      </c>
      <c r="I10" s="158">
        <f t="shared" si="0"/>
        <v>0</v>
      </c>
      <c r="J10" s="158">
        <f t="shared" si="0"/>
        <v>0</v>
      </c>
      <c r="K10" s="158">
        <f>SUM(K8:K9)</f>
        <v>0</v>
      </c>
    </row>
    <row r="11" spans="1:12"/>
    <row r="12" spans="1:12">
      <c r="B12" s="822" t="s">
        <v>460</v>
      </c>
      <c r="C12" s="822"/>
      <c r="D12" s="822"/>
      <c r="E12" s="822"/>
      <c r="F12" s="822"/>
      <c r="G12" s="822"/>
      <c r="H12" s="822"/>
      <c r="I12" s="822"/>
      <c r="J12" s="822"/>
      <c r="K12" s="822"/>
    </row>
    <row r="13" spans="1:12"/>
    <row r="14" spans="1:12">
      <c r="A14" s="153" t="s">
        <v>0</v>
      </c>
      <c r="B14" s="144" t="s">
        <v>461</v>
      </c>
      <c r="C14" s="153" t="s">
        <v>380</v>
      </c>
      <c r="D14" s="828">
        <f>IF(D16=0,0,IF(D29=0,SUM(D16/D17,D26,D37/D39,-D22,-D42,-D43)*860/SUM(D16,D41),SUM(D16/D17,D26,-D30,-D31)*860/SUM(D16,D29)))</f>
        <v>0</v>
      </c>
      <c r="E14" s="829"/>
      <c r="F14" s="829"/>
      <c r="G14" s="829"/>
      <c r="H14" s="830"/>
      <c r="I14" s="825">
        <f>IF(I16=0,0,SUM(I16/I17,I26,-I19)*860/I16)</f>
        <v>0</v>
      </c>
      <c r="J14" s="826"/>
      <c r="K14" s="827"/>
    </row>
    <row r="15" spans="1:12">
      <c r="A15" s="144">
        <v>2</v>
      </c>
      <c r="B15" s="471" t="s">
        <v>459</v>
      </c>
      <c r="C15" s="108"/>
      <c r="D15" s="415" t="s">
        <v>152</v>
      </c>
      <c r="E15" s="108" t="s">
        <v>268</v>
      </c>
      <c r="F15" s="108"/>
      <c r="G15" s="108"/>
      <c r="H15" s="108"/>
      <c r="I15" s="472" t="s">
        <v>152</v>
      </c>
      <c r="J15" s="108" t="s">
        <v>268</v>
      </c>
      <c r="K15" s="108" t="s">
        <v>269</v>
      </c>
      <c r="L15" s="68"/>
    </row>
    <row r="16" spans="1:12">
      <c r="A16" s="108" t="s">
        <v>271</v>
      </c>
      <c r="B16" s="155" t="s">
        <v>664</v>
      </c>
      <c r="C16" s="108" t="s">
        <v>241</v>
      </c>
      <c r="D16" s="473">
        <f>SUM(E16:H16)</f>
        <v>0</v>
      </c>
      <c r="E16" s="474"/>
      <c r="F16" s="474"/>
      <c r="G16" s="474"/>
      <c r="H16" s="474"/>
      <c r="I16" s="473">
        <f>SUM(J16:K16)</f>
        <v>0</v>
      </c>
      <c r="J16" s="474"/>
      <c r="K16" s="474"/>
      <c r="L16" s="68"/>
    </row>
    <row r="17" spans="1:12">
      <c r="A17" s="108" t="s">
        <v>272</v>
      </c>
      <c r="B17" s="155" t="s">
        <v>270</v>
      </c>
      <c r="C17" s="108" t="s">
        <v>7</v>
      </c>
      <c r="D17" s="157">
        <f>IF(D16=0,0,SUMPRODUCT(E16:H16,E17:H17)/D16)</f>
        <v>0</v>
      </c>
      <c r="E17" s="67"/>
      <c r="F17" s="67"/>
      <c r="G17" s="67"/>
      <c r="H17" s="67"/>
      <c r="I17" s="157">
        <f>IF(I16=0,0,SUMPRODUCT(J16:K16,J17:K17)/I16)</f>
        <v>0</v>
      </c>
      <c r="J17" s="67"/>
      <c r="K17" s="67"/>
      <c r="L17" s="68"/>
    </row>
    <row r="18" spans="1:12">
      <c r="A18" s="144">
        <v>3</v>
      </c>
      <c r="B18" s="155" t="s">
        <v>653</v>
      </c>
      <c r="C18" s="108"/>
      <c r="D18" s="157"/>
      <c r="E18" s="475" t="s">
        <v>651</v>
      </c>
      <c r="F18" s="475"/>
      <c r="G18" s="475"/>
      <c r="H18" s="475"/>
      <c r="I18" s="157"/>
      <c r="J18" s="475" t="s">
        <v>651</v>
      </c>
      <c r="K18" s="475" t="s">
        <v>652</v>
      </c>
      <c r="L18" s="68"/>
    </row>
    <row r="19" spans="1:12">
      <c r="A19" s="108" t="s">
        <v>260</v>
      </c>
      <c r="B19" s="155" t="s">
        <v>442</v>
      </c>
      <c r="C19" s="108" t="s">
        <v>240</v>
      </c>
      <c r="D19" s="473">
        <f>SUM(E19:H19)</f>
        <v>0</v>
      </c>
      <c r="E19" s="476">
        <f>SUM(E20:E22)</f>
        <v>0</v>
      </c>
      <c r="F19" s="476">
        <f>SUM(F20:F22)</f>
        <v>0</v>
      </c>
      <c r="G19" s="476">
        <f>SUM(G20:G22)</f>
        <v>0</v>
      </c>
      <c r="H19" s="476">
        <f>SUM(H20:H22)</f>
        <v>0</v>
      </c>
      <c r="I19" s="473">
        <f>SUM(J19:K19)</f>
        <v>0</v>
      </c>
      <c r="J19" s="476">
        <f>SUM(J20:J22)</f>
        <v>0</v>
      </c>
      <c r="K19" s="476">
        <f>SUM(K20:K22)</f>
        <v>0</v>
      </c>
      <c r="L19" s="68"/>
    </row>
    <row r="20" spans="1:12">
      <c r="A20" s="108" t="s">
        <v>261</v>
      </c>
      <c r="B20" s="155" t="s">
        <v>446</v>
      </c>
      <c r="C20" s="108" t="s">
        <v>240</v>
      </c>
      <c r="D20" s="473">
        <f>SUM(E20:H20)</f>
        <v>0</v>
      </c>
      <c r="E20" s="474"/>
      <c r="F20" s="474"/>
      <c r="G20" s="474"/>
      <c r="H20" s="474"/>
      <c r="I20" s="473">
        <f>SUM(J20:K20)</f>
        <v>0</v>
      </c>
      <c r="J20" s="474"/>
      <c r="K20" s="474"/>
      <c r="L20" s="68"/>
    </row>
    <row r="21" spans="1:12">
      <c r="A21" s="108" t="s">
        <v>551</v>
      </c>
      <c r="B21" s="155" t="s">
        <v>445</v>
      </c>
      <c r="C21" s="108" t="s">
        <v>240</v>
      </c>
      <c r="D21" s="473">
        <f>SUM(E21:H21)</f>
        <v>0</v>
      </c>
      <c r="E21" s="474"/>
      <c r="F21" s="474"/>
      <c r="G21" s="474"/>
      <c r="H21" s="474"/>
      <c r="I21" s="473">
        <f>SUM(J21:K21)</f>
        <v>0</v>
      </c>
      <c r="J21" s="474"/>
      <c r="K21" s="474"/>
      <c r="L21" s="68"/>
    </row>
    <row r="22" spans="1:12">
      <c r="A22" s="108" t="s">
        <v>599</v>
      </c>
      <c r="B22" s="155" t="s">
        <v>447</v>
      </c>
      <c r="C22" s="108" t="s">
        <v>240</v>
      </c>
      <c r="D22" s="473">
        <f>SUM(E22:H22)</f>
        <v>0</v>
      </c>
      <c r="E22" s="474"/>
      <c r="F22" s="474"/>
      <c r="G22" s="474"/>
      <c r="H22" s="474"/>
      <c r="I22" s="473">
        <f>SUM(J22:K22)</f>
        <v>0</v>
      </c>
      <c r="J22" s="474"/>
      <c r="K22" s="474"/>
      <c r="L22" s="68"/>
    </row>
    <row r="23" spans="1:12">
      <c r="A23" s="108" t="s">
        <v>552</v>
      </c>
      <c r="B23" s="155" t="s">
        <v>443</v>
      </c>
      <c r="C23" s="108" t="s">
        <v>7</v>
      </c>
      <c r="D23" s="157">
        <f t="shared" ref="D23:K23" si="1">IF(D17=0,0,IF((D16/D17)=0,0,SUM(D21:D22)/(D16/D17)))</f>
        <v>0</v>
      </c>
      <c r="E23" s="157">
        <f t="shared" si="1"/>
        <v>0</v>
      </c>
      <c r="F23" s="157">
        <f t="shared" si="1"/>
        <v>0</v>
      </c>
      <c r="G23" s="157">
        <f t="shared" si="1"/>
        <v>0</v>
      </c>
      <c r="H23" s="157">
        <f t="shared" si="1"/>
        <v>0</v>
      </c>
      <c r="I23" s="157">
        <f t="shared" si="1"/>
        <v>0</v>
      </c>
      <c r="J23" s="157">
        <f t="shared" si="1"/>
        <v>0</v>
      </c>
      <c r="K23" s="157">
        <f t="shared" si="1"/>
        <v>0</v>
      </c>
      <c r="L23" s="68"/>
    </row>
    <row r="24" spans="1:12">
      <c r="A24" s="108" t="s">
        <v>553</v>
      </c>
      <c r="B24" s="155" t="s">
        <v>315</v>
      </c>
      <c r="C24" s="108" t="s">
        <v>162</v>
      </c>
      <c r="D24" s="473">
        <f>SUM(E24:H24)</f>
        <v>0</v>
      </c>
      <c r="E24" s="477"/>
      <c r="F24" s="477"/>
      <c r="G24" s="477"/>
      <c r="H24" s="477"/>
      <c r="I24" s="473">
        <f>SUM(J24:K24)</f>
        <v>0</v>
      </c>
      <c r="J24" s="477"/>
      <c r="K24" s="477"/>
      <c r="L24" s="68"/>
    </row>
    <row r="25" spans="1:12">
      <c r="A25" s="108" t="s">
        <v>554</v>
      </c>
      <c r="B25" s="155" t="s">
        <v>316</v>
      </c>
      <c r="C25" s="108" t="s">
        <v>162</v>
      </c>
      <c r="D25" s="473">
        <f>SUM(E25:H25)</f>
        <v>0</v>
      </c>
      <c r="E25" s="477"/>
      <c r="F25" s="477"/>
      <c r="G25" s="477"/>
      <c r="H25" s="477"/>
      <c r="I25" s="473">
        <f>SUM(J25:K25)</f>
        <v>0</v>
      </c>
      <c r="J25" s="477"/>
      <c r="K25" s="477"/>
      <c r="L25" s="68"/>
    </row>
    <row r="26" spans="1:12">
      <c r="A26" s="108" t="s">
        <v>654</v>
      </c>
      <c r="B26" s="155" t="s">
        <v>649</v>
      </c>
      <c r="C26" s="469" t="s">
        <v>164</v>
      </c>
      <c r="D26" s="473">
        <f>SUM(E26:H26)</f>
        <v>0</v>
      </c>
      <c r="E26" s="477"/>
      <c r="F26" s="477"/>
      <c r="G26" s="477"/>
      <c r="H26" s="477"/>
      <c r="I26" s="473"/>
      <c r="J26" s="477"/>
      <c r="K26" s="477"/>
      <c r="L26" s="68"/>
    </row>
    <row r="27" spans="1:12">
      <c r="A27" s="108" t="s">
        <v>555</v>
      </c>
      <c r="B27" s="155" t="s">
        <v>661</v>
      </c>
      <c r="C27" s="469" t="s">
        <v>7</v>
      </c>
      <c r="D27" s="478">
        <f t="shared" ref="D27:K27" si="2">IF(D16=0,0,IF((1-D17)=0,0,IF(D17=0,0,D19/(D16*(1-D17)/D17+D26))))</f>
        <v>0</v>
      </c>
      <c r="E27" s="478">
        <f t="shared" si="2"/>
        <v>0</v>
      </c>
      <c r="F27" s="478">
        <f t="shared" si="2"/>
        <v>0</v>
      </c>
      <c r="G27" s="478">
        <f t="shared" si="2"/>
        <v>0</v>
      </c>
      <c r="H27" s="478">
        <f t="shared" si="2"/>
        <v>0</v>
      </c>
      <c r="I27" s="478">
        <f t="shared" si="2"/>
        <v>0</v>
      </c>
      <c r="J27" s="478">
        <f t="shared" si="2"/>
        <v>0</v>
      </c>
      <c r="K27" s="478">
        <f t="shared" si="2"/>
        <v>0</v>
      </c>
      <c r="L27" s="68"/>
    </row>
    <row r="28" spans="1:12">
      <c r="A28" s="108">
        <v>4</v>
      </c>
      <c r="B28" s="155" t="s">
        <v>656</v>
      </c>
      <c r="C28" s="469"/>
      <c r="D28" s="157"/>
      <c r="E28" s="108" t="s">
        <v>706</v>
      </c>
      <c r="F28" s="108"/>
      <c r="G28" s="108"/>
      <c r="H28" s="108"/>
      <c r="I28" s="831"/>
      <c r="J28" s="834"/>
      <c r="K28" s="834"/>
      <c r="L28" s="68"/>
    </row>
    <row r="29" spans="1:12">
      <c r="A29" s="108" t="s">
        <v>251</v>
      </c>
      <c r="B29" s="155" t="s">
        <v>665</v>
      </c>
      <c r="C29" s="469" t="s">
        <v>241</v>
      </c>
      <c r="D29" s="473">
        <f>SUM(E29:H29)</f>
        <v>0</v>
      </c>
      <c r="E29" s="474"/>
      <c r="F29" s="474"/>
      <c r="G29" s="474"/>
      <c r="H29" s="474"/>
      <c r="I29" s="832"/>
      <c r="J29" s="835"/>
      <c r="K29" s="835"/>
      <c r="L29" s="68"/>
    </row>
    <row r="30" spans="1:12">
      <c r="A30" s="108" t="s">
        <v>252</v>
      </c>
      <c r="B30" s="155" t="s">
        <v>452</v>
      </c>
      <c r="C30" s="469" t="s">
        <v>240</v>
      </c>
      <c r="D30" s="473">
        <f>SUM(E30:H30)</f>
        <v>0</v>
      </c>
      <c r="E30" s="477"/>
      <c r="F30" s="477"/>
      <c r="G30" s="477"/>
      <c r="H30" s="477"/>
      <c r="I30" s="832"/>
      <c r="J30" s="835"/>
      <c r="K30" s="835"/>
      <c r="L30" s="68"/>
    </row>
    <row r="31" spans="1:12">
      <c r="A31" s="108" t="s">
        <v>556</v>
      </c>
      <c r="B31" s="155" t="s">
        <v>453</v>
      </c>
      <c r="C31" s="469" t="s">
        <v>240</v>
      </c>
      <c r="D31" s="473">
        <f>SUM(E31:H31)</f>
        <v>0</v>
      </c>
      <c r="E31" s="477"/>
      <c r="F31" s="477"/>
      <c r="G31" s="477"/>
      <c r="H31" s="477"/>
      <c r="I31" s="832"/>
      <c r="J31" s="835"/>
      <c r="K31" s="835"/>
      <c r="L31" s="68"/>
    </row>
    <row r="32" spans="1:12">
      <c r="A32" s="108" t="s">
        <v>557</v>
      </c>
      <c r="B32" s="479" t="s">
        <v>455</v>
      </c>
      <c r="C32" s="108" t="s">
        <v>162</v>
      </c>
      <c r="D32" s="473">
        <f>SUM(E32:H32)</f>
        <v>0</v>
      </c>
      <c r="E32" s="477"/>
      <c r="F32" s="477"/>
      <c r="G32" s="477"/>
      <c r="H32" s="477"/>
      <c r="I32" s="832"/>
      <c r="J32" s="835"/>
      <c r="K32" s="835"/>
      <c r="L32" s="68"/>
    </row>
    <row r="33" spans="1:12">
      <c r="A33" s="108" t="s">
        <v>558</v>
      </c>
      <c r="B33" s="479" t="s">
        <v>454</v>
      </c>
      <c r="C33" s="108" t="s">
        <v>162</v>
      </c>
      <c r="D33" s="473">
        <f>SUM(E33:H33)</f>
        <v>0</v>
      </c>
      <c r="E33" s="477"/>
      <c r="F33" s="477"/>
      <c r="G33" s="477"/>
      <c r="H33" s="477"/>
      <c r="I33" s="833"/>
      <c r="J33" s="836"/>
      <c r="K33" s="836"/>
      <c r="L33" s="68"/>
    </row>
    <row r="34" spans="1:12" ht="14.25">
      <c r="A34" s="108" t="s">
        <v>559</v>
      </c>
      <c r="B34" s="470" t="s">
        <v>666</v>
      </c>
      <c r="C34" s="108" t="s">
        <v>595</v>
      </c>
      <c r="D34" s="113">
        <f>IF(D29=0,0,IF(D17=0,0,IF(SUM(D16,D29)=0,0,SUM(D16/D17,D26,-D22,-D30,-D31)/SUM(D16,D29)*1000)))</f>
        <v>0</v>
      </c>
      <c r="E34" s="113">
        <f>IF(E29=0,0,IF(E17=0,0,IF(SUM(E16,E29)=0,0,SUM(E16/E17,E26,-E22,-E30,-E31)/SUM(E16,E29)*1000)))</f>
        <v>0</v>
      </c>
      <c r="F34" s="113">
        <f>IF(F29=0,0,IF(F17=0,0,IF(SUM(F16,F29)=0,0,SUM(F16/F17,F26,-F22,-F30,-F31)/SUM(F16,F29)*1000)))</f>
        <v>0</v>
      </c>
      <c r="G34" s="113">
        <f>IF(G29=0,0,IF(G17=0,0,IF(SUM(G16,G29)=0,0,SUM(G16/G17,G26,-G22,-G30,-G31)/SUM(G16,G29)*1000)))</f>
        <v>0</v>
      </c>
      <c r="H34" s="113">
        <f>IF(H29=0,0,IF(H17=0,0,IF(SUM(H16,H29)=0,0,SUM(H16/H17,H26,-H22,-H30,-H31)/SUM(H16,H29)*1000)))</f>
        <v>0</v>
      </c>
      <c r="I34" s="113">
        <f>IF(I17=0,0,IF(I16=0,0,SUM(I16/I17,I26,-I20,-I21,-I22)*860/I16))</f>
        <v>0</v>
      </c>
      <c r="J34" s="113">
        <f>IF(J17=0,0,IF(J16=0,0,SUM(J16/J17,J26,-J20,-J21,-J22)*860/J16))</f>
        <v>0</v>
      </c>
      <c r="K34" s="113">
        <f>IF(K17=0,0,IF(K16=0,0,SUM(K16/K17,K26,-K20,-K21,-K22)*860/K16))</f>
        <v>0</v>
      </c>
      <c r="L34" s="68"/>
    </row>
    <row r="35" spans="1:12">
      <c r="A35" s="144">
        <v>5</v>
      </c>
      <c r="B35" s="155" t="s">
        <v>388</v>
      </c>
      <c r="C35" s="108" t="s">
        <v>7</v>
      </c>
      <c r="D35" s="158">
        <f>IF(D17=0,0,IF(D29=0,0,IF(SUM(D16/D17,D26)=0,0,SUM(D16,D29,D22,D30:D31)/SUM(D16/D17,D26))))</f>
        <v>0</v>
      </c>
      <c r="E35" s="158">
        <f>IF(E17=0,0,IF(E29=0,0,IF(SUM(E16/E17,E26)=0,0,SUM(E16,E29,E22,E30:E31)/SUM(E16/E17,E26))))</f>
        <v>0</v>
      </c>
      <c r="F35" s="158">
        <f>IF(F17=0,0,IF(F29=0,0,IF(SUM(F16/F17,F26)=0,0,SUM(F16,F29,F22,F30:F31)/SUM(F16/F17,F26))))</f>
        <v>0</v>
      </c>
      <c r="G35" s="158">
        <f>IF(G17=0,0,IF(G29=0,0,IF(SUM(G16/G17,G26)=0,0,SUM(G16,G29,G22,G30:G31)/SUM(G16/G17,G26))))</f>
        <v>0</v>
      </c>
      <c r="H35" s="158">
        <f>IF(H17=0,0,IF(H29=0,0,IF(SUM(H16/H17,H26)=0,0,SUM(H16,H29,H22,H30:H31)/SUM(H16/H17,H26))))</f>
        <v>0</v>
      </c>
      <c r="I35" s="159">
        <f>SUM(I17,I23)</f>
        <v>0</v>
      </c>
      <c r="J35" s="158">
        <f>SUM(J17,J23)</f>
        <v>0</v>
      </c>
      <c r="K35" s="158">
        <f>SUM(K17,K23)</f>
        <v>0</v>
      </c>
      <c r="L35" s="68"/>
    </row>
    <row r="36" spans="1:12">
      <c r="A36" s="108">
        <v>6</v>
      </c>
      <c r="B36" s="155" t="s">
        <v>655</v>
      </c>
      <c r="C36" s="469"/>
      <c r="D36" s="473"/>
      <c r="E36" s="349" t="s">
        <v>456</v>
      </c>
      <c r="F36" s="349" t="s">
        <v>457</v>
      </c>
      <c r="G36" s="349" t="s">
        <v>458</v>
      </c>
      <c r="H36" s="349" t="s">
        <v>650</v>
      </c>
      <c r="L36" s="68"/>
    </row>
    <row r="37" spans="1:12">
      <c r="A37" s="108" t="s">
        <v>500</v>
      </c>
      <c r="B37" s="155" t="s">
        <v>448</v>
      </c>
      <c r="C37" s="469" t="s">
        <v>240</v>
      </c>
      <c r="D37" s="473">
        <f>SUM(E37:H37)</f>
        <v>0</v>
      </c>
      <c r="E37" s="477"/>
      <c r="F37" s="477"/>
      <c r="G37" s="477"/>
      <c r="H37" s="477"/>
      <c r="L37" s="68"/>
    </row>
    <row r="38" spans="1:12">
      <c r="A38" s="108" t="s">
        <v>501</v>
      </c>
      <c r="B38" s="155" t="s">
        <v>449</v>
      </c>
      <c r="C38" s="469" t="s">
        <v>162</v>
      </c>
      <c r="D38" s="473">
        <f>SUM(E38:H38)</f>
        <v>0</v>
      </c>
      <c r="E38" s="477"/>
      <c r="F38" s="477"/>
      <c r="G38" s="477"/>
      <c r="H38" s="477"/>
      <c r="L38" s="68"/>
    </row>
    <row r="39" spans="1:12">
      <c r="A39" s="108" t="s">
        <v>658</v>
      </c>
      <c r="B39" s="480" t="s">
        <v>451</v>
      </c>
      <c r="C39" s="469" t="s">
        <v>7</v>
      </c>
      <c r="D39" s="157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08">
        <v>7</v>
      </c>
      <c r="B40" s="155" t="s">
        <v>657</v>
      </c>
      <c r="C40" s="469"/>
      <c r="D40" s="157"/>
      <c r="E40" s="108" t="s">
        <v>589</v>
      </c>
      <c r="F40" s="108" t="s">
        <v>590</v>
      </c>
      <c r="G40" s="108" t="s">
        <v>591</v>
      </c>
      <c r="H40" s="108" t="s">
        <v>592</v>
      </c>
      <c r="L40" s="68"/>
    </row>
    <row r="41" spans="1:12">
      <c r="A41" s="108" t="s">
        <v>506</v>
      </c>
      <c r="B41" s="480" t="s">
        <v>450</v>
      </c>
      <c r="C41" s="469" t="s">
        <v>241</v>
      </c>
      <c r="D41" s="473">
        <f>SUM(E41:H41)</f>
        <v>0</v>
      </c>
      <c r="E41" s="474"/>
      <c r="F41" s="474"/>
      <c r="G41" s="474"/>
      <c r="H41" s="474"/>
      <c r="L41" s="68"/>
    </row>
    <row r="42" spans="1:12">
      <c r="A42" s="108" t="s">
        <v>507</v>
      </c>
      <c r="B42" s="155" t="s">
        <v>452</v>
      </c>
      <c r="C42" s="469" t="s">
        <v>240</v>
      </c>
      <c r="D42" s="473">
        <f>SUM(E42:H42)</f>
        <v>0</v>
      </c>
      <c r="E42" s="477"/>
      <c r="F42" s="477"/>
      <c r="G42" s="477"/>
      <c r="H42" s="477"/>
      <c r="L42" s="68"/>
    </row>
    <row r="43" spans="1:12">
      <c r="A43" s="108" t="s">
        <v>508</v>
      </c>
      <c r="B43" s="155" t="s">
        <v>453</v>
      </c>
      <c r="C43" s="469" t="s">
        <v>240</v>
      </c>
      <c r="D43" s="473">
        <f>SUM(E43:H43)</f>
        <v>0</v>
      </c>
      <c r="E43" s="477"/>
      <c r="F43" s="477"/>
      <c r="G43" s="477"/>
      <c r="H43" s="477"/>
      <c r="L43" s="68"/>
    </row>
    <row r="44" spans="1:12">
      <c r="A44" s="108" t="s">
        <v>659</v>
      </c>
      <c r="B44" s="479" t="s">
        <v>455</v>
      </c>
      <c r="C44" s="108" t="s">
        <v>162</v>
      </c>
      <c r="D44" s="473">
        <f>SUM(E44:H44)</f>
        <v>0</v>
      </c>
      <c r="E44" s="477"/>
      <c r="F44" s="477"/>
      <c r="G44" s="477"/>
      <c r="H44" s="477"/>
      <c r="L44" s="68"/>
    </row>
    <row r="45" spans="1:12">
      <c r="A45" s="108" t="s">
        <v>660</v>
      </c>
      <c r="B45" s="479" t="s">
        <v>454</v>
      </c>
      <c r="C45" s="108" t="s">
        <v>162</v>
      </c>
      <c r="D45" s="473">
        <f>SUM(E45:H45)</f>
        <v>0</v>
      </c>
      <c r="E45" s="477"/>
      <c r="F45" s="477"/>
      <c r="G45" s="477"/>
      <c r="H45" s="477"/>
      <c r="L45" s="68"/>
    </row>
    <row r="46" spans="1:12" ht="14.25">
      <c r="A46" s="108" t="s">
        <v>667</v>
      </c>
      <c r="B46" s="470" t="s">
        <v>666</v>
      </c>
      <c r="C46" s="108" t="s">
        <v>595</v>
      </c>
      <c r="D46" s="113">
        <f>IF(D41=0,0,IF($D$17=0,0,IF(D39=0,0,SUM($D$16/$D$17,D26,-$D$22,D37/D39,-D42,-D43)*860/SUM($D$16,D41))))</f>
        <v>0</v>
      </c>
      <c r="E46" s="113">
        <f>IF(E41=0,0,IF($E$17=0,0,IF(COUNT($E$37:$H$37)=0,0,IF(E39=0,0,SUM(($E$16/$E$17-$E$22)/COUNT($E$37:$H$37),E37/E39,-E42,-E43)*860/SUM($E$16,E41)))))</f>
        <v>0</v>
      </c>
      <c r="F46" s="113">
        <f>IF(F41=0,0,IF($E$17=0,0,IF(COUNT($E$37:$H$37)=0,0,IF(F39=0,0,SUM(($E$16/$E$17-$E$22)/COUNT($E$37:$H$37),F37/F39,-F42,-F43)*860/SUM($E$16,F41)))))</f>
        <v>0</v>
      </c>
      <c r="G46" s="113">
        <f>IF(G41=0,0,IF($E$17=0,0,IF(COUNT($E$37:$H$37)=0,0,IF(G39=0,0,SUM(($E$16/$E$17-$E$22)/COUNT($E$37:$H$37),G37/G39,-G42,-G43)*860/SUM($E$16,G41)))))</f>
        <v>0</v>
      </c>
      <c r="H46" s="113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08">
        <v>8</v>
      </c>
      <c r="B47" s="155" t="s">
        <v>388</v>
      </c>
      <c r="C47" s="108" t="s">
        <v>7</v>
      </c>
      <c r="D47" s="158">
        <f>IF(D37=0,0,IF(D39=0,0,SUM(D41:D43)/(D37/D39)))</f>
        <v>0</v>
      </c>
      <c r="E47" s="158">
        <f>IF(E37=0,0,IF(E39=0,0,SUM(E41:E43)/(E37/E39)))</f>
        <v>0</v>
      </c>
      <c r="F47" s="158">
        <f>IF(F37=0,0,IF(F39=0,0,SUM(F41:F43)/(F37/F39)))</f>
        <v>0</v>
      </c>
      <c r="G47" s="158">
        <f>IF(G37=0,0,IF(G39=0,0,SUM(G41:G43)/(G37/G39)))</f>
        <v>0</v>
      </c>
      <c r="H47" s="158">
        <f>IF(H37=0,0,IF(H39=0,0,SUM(H41:H43)/(H37/H39)))</f>
        <v>0</v>
      </c>
      <c r="L47" s="68"/>
    </row>
    <row r="48" spans="1:12"/>
    <row r="49" spans="1:12">
      <c r="B49" s="756" t="s">
        <v>596</v>
      </c>
      <c r="C49" s="756"/>
      <c r="D49" s="756"/>
      <c r="E49" s="756"/>
      <c r="F49" s="756"/>
      <c r="G49" s="756"/>
      <c r="H49" s="756"/>
      <c r="I49" s="756"/>
      <c r="J49" s="756"/>
      <c r="K49" s="756"/>
    </row>
    <row r="50" spans="1:12"/>
    <row r="51" spans="1:12">
      <c r="A51" s="153" t="s">
        <v>0</v>
      </c>
      <c r="B51" s="144" t="s">
        <v>461</v>
      </c>
      <c r="C51" s="481"/>
      <c r="D51" s="824" t="s">
        <v>662</v>
      </c>
      <c r="E51" s="824"/>
      <c r="F51" s="824"/>
      <c r="G51" s="824"/>
      <c r="H51" s="824"/>
      <c r="I51" s="824"/>
      <c r="J51" s="824"/>
      <c r="K51" s="824"/>
    </row>
    <row r="52" spans="1:12">
      <c r="A52" s="108">
        <v>3</v>
      </c>
      <c r="B52" s="482" t="s">
        <v>577</v>
      </c>
      <c r="C52" s="108" t="s">
        <v>161</v>
      </c>
      <c r="D52" s="415" t="s">
        <v>152</v>
      </c>
      <c r="E52" s="108" t="s">
        <v>578</v>
      </c>
      <c r="F52" s="108" t="s">
        <v>579</v>
      </c>
      <c r="G52" s="108" t="s">
        <v>580</v>
      </c>
      <c r="H52" s="108" t="s">
        <v>581</v>
      </c>
      <c r="I52" s="108" t="s">
        <v>582</v>
      </c>
      <c r="J52" s="108" t="s">
        <v>583</v>
      </c>
      <c r="K52" s="108" t="s">
        <v>597</v>
      </c>
    </row>
    <row r="53" spans="1:12">
      <c r="A53" s="108" t="s">
        <v>260</v>
      </c>
      <c r="B53" s="470" t="s">
        <v>584</v>
      </c>
      <c r="C53" s="108"/>
      <c r="D53" s="120"/>
      <c r="E53" s="483" t="s">
        <v>775</v>
      </c>
      <c r="F53" s="483" t="s">
        <v>775</v>
      </c>
      <c r="G53" s="483" t="s">
        <v>775</v>
      </c>
      <c r="H53" s="483"/>
      <c r="I53" s="483"/>
      <c r="J53" s="483"/>
      <c r="K53" s="483"/>
    </row>
    <row r="54" spans="1:12">
      <c r="A54" s="108" t="s">
        <v>261</v>
      </c>
      <c r="B54" s="470" t="s">
        <v>585</v>
      </c>
      <c r="C54" s="108" t="s">
        <v>162</v>
      </c>
      <c r="D54" s="351">
        <f>SUM(E54:K54)</f>
        <v>0</v>
      </c>
      <c r="E54" s="9" t="s">
        <v>775</v>
      </c>
      <c r="F54" s="9" t="s">
        <v>775</v>
      </c>
      <c r="G54" s="9" t="s">
        <v>775</v>
      </c>
      <c r="H54" s="9"/>
      <c r="I54" s="9"/>
      <c r="J54" s="9"/>
      <c r="K54" s="9"/>
    </row>
    <row r="55" spans="1:12">
      <c r="A55" s="108" t="s">
        <v>551</v>
      </c>
      <c r="B55" s="470" t="s">
        <v>586</v>
      </c>
      <c r="C55" s="108" t="s">
        <v>46</v>
      </c>
      <c r="D55" s="120"/>
      <c r="E55" s="9" t="s">
        <v>775</v>
      </c>
      <c r="F55" s="9" t="s">
        <v>775</v>
      </c>
      <c r="G55" s="9" t="s">
        <v>775</v>
      </c>
      <c r="H55" s="9"/>
      <c r="I55" s="9"/>
      <c r="J55" s="9"/>
      <c r="K55" s="9"/>
    </row>
    <row r="56" spans="1:12">
      <c r="A56" s="108" t="s">
        <v>599</v>
      </c>
      <c r="B56" s="470" t="s">
        <v>587</v>
      </c>
      <c r="C56" s="108" t="s">
        <v>46</v>
      </c>
      <c r="D56" s="120"/>
      <c r="E56" s="9" t="s">
        <v>775</v>
      </c>
      <c r="F56" s="9" t="s">
        <v>775</v>
      </c>
      <c r="G56" s="9" t="s">
        <v>775</v>
      </c>
      <c r="H56" s="9"/>
      <c r="I56" s="9"/>
      <c r="J56" s="9"/>
      <c r="K56" s="9"/>
    </row>
    <row r="57" spans="1:12">
      <c r="A57" s="108" t="s">
        <v>552</v>
      </c>
      <c r="B57" s="470" t="s">
        <v>163</v>
      </c>
      <c r="C57" s="108" t="s">
        <v>164</v>
      </c>
      <c r="D57" s="351">
        <f>SUM(E57:K57)</f>
        <v>0</v>
      </c>
      <c r="E57" s="415" t="s">
        <v>775</v>
      </c>
      <c r="F57" s="415" t="s">
        <v>775</v>
      </c>
      <c r="G57" s="415" t="s">
        <v>775</v>
      </c>
      <c r="H57" s="415">
        <f t="shared" ref="H57:J57" si="3">ROUND(H54*(H55-H56)/3600,3)</f>
        <v>0</v>
      </c>
      <c r="I57" s="415">
        <f t="shared" si="3"/>
        <v>0</v>
      </c>
      <c r="J57" s="415">
        <f t="shared" si="3"/>
        <v>0</v>
      </c>
      <c r="K57" s="415">
        <f>ROUND(K54*(K55-K56)/3600,3)</f>
        <v>0</v>
      </c>
    </row>
    <row r="58" spans="1:12">
      <c r="A58" s="108" t="s">
        <v>553</v>
      </c>
      <c r="B58" s="471" t="s">
        <v>313</v>
      </c>
      <c r="C58" s="108" t="s">
        <v>240</v>
      </c>
      <c r="D58" s="351">
        <f>SUM(E58:K58)</f>
        <v>0</v>
      </c>
      <c r="E58" s="66" t="s">
        <v>775</v>
      </c>
      <c r="F58" s="66" t="s">
        <v>775</v>
      </c>
      <c r="G58" s="66" t="s">
        <v>775</v>
      </c>
      <c r="H58" s="66"/>
      <c r="I58" s="66"/>
      <c r="J58" s="66"/>
      <c r="K58" s="66"/>
    </row>
    <row r="59" spans="1:12">
      <c r="A59" s="108" t="s">
        <v>554</v>
      </c>
      <c r="B59" s="155" t="s">
        <v>378</v>
      </c>
      <c r="C59" s="108" t="s">
        <v>7</v>
      </c>
      <c r="D59" s="157">
        <f>IF(D58=0,0,SUMPRODUCT(E59:K59,E58:K58)/D58)</f>
        <v>0</v>
      </c>
      <c r="E59" s="67" t="s">
        <v>775</v>
      </c>
      <c r="F59" s="67" t="s">
        <v>775</v>
      </c>
      <c r="G59" s="67" t="s">
        <v>775</v>
      </c>
      <c r="H59" s="67"/>
      <c r="I59" s="67"/>
      <c r="J59" s="67"/>
      <c r="K59" s="67"/>
    </row>
    <row r="60" spans="1:12">
      <c r="A60" s="108">
        <v>4</v>
      </c>
      <c r="B60" s="482" t="s">
        <v>588</v>
      </c>
      <c r="C60" s="108"/>
      <c r="D60" s="120"/>
      <c r="E60" s="108" t="s">
        <v>589</v>
      </c>
      <c r="F60" s="108" t="s">
        <v>590</v>
      </c>
      <c r="G60" s="108" t="s">
        <v>591</v>
      </c>
      <c r="H60" s="108" t="s">
        <v>592</v>
      </c>
      <c r="I60" s="108" t="s">
        <v>593</v>
      </c>
      <c r="J60" s="108" t="s">
        <v>594</v>
      </c>
      <c r="K60" s="108" t="s">
        <v>598</v>
      </c>
    </row>
    <row r="61" spans="1:12">
      <c r="A61" s="108" t="s">
        <v>251</v>
      </c>
      <c r="B61" s="470" t="s">
        <v>584</v>
      </c>
      <c r="C61" s="112"/>
      <c r="D61" s="120"/>
      <c r="E61" s="662" t="s">
        <v>775</v>
      </c>
      <c r="F61" s="483" t="s">
        <v>775</v>
      </c>
      <c r="G61" s="483" t="s">
        <v>775</v>
      </c>
      <c r="H61" s="484"/>
      <c r="I61" s="484"/>
      <c r="J61" s="484"/>
      <c r="K61" s="484"/>
    </row>
    <row r="62" spans="1:12">
      <c r="A62" s="108" t="s">
        <v>252</v>
      </c>
      <c r="B62" s="480" t="s">
        <v>450</v>
      </c>
      <c r="C62" s="469" t="s">
        <v>241</v>
      </c>
      <c r="D62" s="473">
        <f>SUM(E62:G62)</f>
        <v>0</v>
      </c>
      <c r="E62" s="474" t="s">
        <v>775</v>
      </c>
      <c r="F62" s="474" t="s">
        <v>775</v>
      </c>
      <c r="G62" s="474" t="s">
        <v>775</v>
      </c>
      <c r="H62" s="474"/>
      <c r="I62" s="474"/>
      <c r="J62" s="474"/>
      <c r="K62" s="474"/>
      <c r="L62" s="68"/>
    </row>
    <row r="63" spans="1:12">
      <c r="A63" s="108" t="s">
        <v>556</v>
      </c>
      <c r="B63" s="155" t="s">
        <v>452</v>
      </c>
      <c r="C63" s="469" t="s">
        <v>240</v>
      </c>
      <c r="D63" s="473">
        <f>SUM(E63:G63)</f>
        <v>0</v>
      </c>
      <c r="E63" s="477" t="s">
        <v>775</v>
      </c>
      <c r="F63" s="477" t="s">
        <v>775</v>
      </c>
      <c r="G63" s="477" t="s">
        <v>775</v>
      </c>
      <c r="H63" s="477"/>
      <c r="I63" s="477"/>
      <c r="J63" s="477"/>
      <c r="K63" s="477"/>
      <c r="L63" s="68"/>
    </row>
    <row r="64" spans="1:12">
      <c r="A64" s="108" t="s">
        <v>557</v>
      </c>
      <c r="B64" s="155" t="s">
        <v>453</v>
      </c>
      <c r="C64" s="469" t="s">
        <v>240</v>
      </c>
      <c r="D64" s="473">
        <f>SUM(E64:G64)</f>
        <v>0</v>
      </c>
      <c r="E64" s="477" t="s">
        <v>775</v>
      </c>
      <c r="F64" s="477" t="s">
        <v>775</v>
      </c>
      <c r="G64" s="477" t="s">
        <v>775</v>
      </c>
      <c r="H64" s="477"/>
      <c r="I64" s="477"/>
      <c r="J64" s="477"/>
      <c r="K64" s="477"/>
      <c r="L64" s="68"/>
    </row>
    <row r="65" spans="1:12">
      <c r="A65" s="108" t="s">
        <v>558</v>
      </c>
      <c r="B65" s="479" t="s">
        <v>455</v>
      </c>
      <c r="C65" s="108" t="s">
        <v>162</v>
      </c>
      <c r="D65" s="473">
        <f>SUM(E65:G65)</f>
        <v>0</v>
      </c>
      <c r="E65" s="477" t="s">
        <v>775</v>
      </c>
      <c r="F65" s="477" t="s">
        <v>775</v>
      </c>
      <c r="G65" s="477" t="s">
        <v>775</v>
      </c>
      <c r="H65" s="477"/>
      <c r="I65" s="477"/>
      <c r="J65" s="477"/>
      <c r="K65" s="477"/>
      <c r="L65" s="68"/>
    </row>
    <row r="66" spans="1:12">
      <c r="A66" s="108" t="s">
        <v>559</v>
      </c>
      <c r="B66" s="479" t="s">
        <v>454</v>
      </c>
      <c r="C66" s="108" t="s">
        <v>162</v>
      </c>
      <c r="D66" s="473">
        <f>SUM(E66:G66)</f>
        <v>0</v>
      </c>
      <c r="E66" s="477" t="s">
        <v>775</v>
      </c>
      <c r="F66" s="477" t="s">
        <v>775</v>
      </c>
      <c r="G66" s="477" t="s">
        <v>775</v>
      </c>
      <c r="H66" s="477"/>
      <c r="I66" s="477"/>
      <c r="J66" s="477"/>
      <c r="K66" s="477"/>
      <c r="L66" s="68"/>
    </row>
    <row r="67" spans="1:12" ht="14.25">
      <c r="A67" s="108" t="s">
        <v>560</v>
      </c>
      <c r="B67" s="470" t="s">
        <v>666</v>
      </c>
      <c r="C67" s="108" t="s">
        <v>595</v>
      </c>
      <c r="D67" s="120">
        <f>IF(D62=0,0,SUMPRODUCT(E67:K67,E62:K62)/D62)</f>
        <v>0</v>
      </c>
      <c r="E67" s="9" t="s">
        <v>775</v>
      </c>
      <c r="F67" s="9" t="s">
        <v>775</v>
      </c>
      <c r="G67" s="9" t="s">
        <v>775</v>
      </c>
      <c r="H67" s="9"/>
      <c r="I67" s="9"/>
      <c r="J67" s="9"/>
      <c r="K67" s="9"/>
    </row>
    <row r="68" spans="1:12">
      <c r="A68" s="108">
        <v>5</v>
      </c>
      <c r="B68" s="155" t="s">
        <v>388</v>
      </c>
      <c r="C68" s="108" t="s">
        <v>7</v>
      </c>
      <c r="D68" s="158">
        <f>IF(D59=0,0,IF(D58=0,0,SUM(D62:D64)/(D58/D59)))</f>
        <v>0</v>
      </c>
      <c r="E68" s="158" t="s">
        <v>775</v>
      </c>
      <c r="F68" s="158" t="s">
        <v>775</v>
      </c>
      <c r="G68" s="158" t="s">
        <v>775</v>
      </c>
      <c r="H68" s="158">
        <f t="shared" ref="H68:K68" si="4">IF(H59=0,0,IF(H58=0,0,SUM(H62:H64)/(H58/H59)))</f>
        <v>0</v>
      </c>
      <c r="I68" s="158">
        <f t="shared" si="4"/>
        <v>0</v>
      </c>
      <c r="J68" s="158">
        <f t="shared" si="4"/>
        <v>0</v>
      </c>
      <c r="K68" s="158">
        <f t="shared" si="4"/>
        <v>0</v>
      </c>
      <c r="L68" s="68"/>
    </row>
    <row r="69" spans="1:12"/>
    <row r="70" spans="1:12">
      <c r="A70" s="108" t="s">
        <v>760</v>
      </c>
      <c r="B70" s="470" t="s">
        <v>761</v>
      </c>
      <c r="C70" s="108" t="s">
        <v>162</v>
      </c>
      <c r="D70" s="120"/>
      <c r="E70" s="9" t="s">
        <v>775</v>
      </c>
      <c r="F70" s="9" t="s">
        <v>775</v>
      </c>
      <c r="G70" s="9" t="s">
        <v>775</v>
      </c>
      <c r="K70" s="485"/>
    </row>
    <row r="71" spans="1:12">
      <c r="A71" s="108" t="s">
        <v>762</v>
      </c>
      <c r="B71" s="470" t="s">
        <v>763</v>
      </c>
      <c r="C71" s="108" t="s">
        <v>46</v>
      </c>
      <c r="D71" s="120"/>
      <c r="E71" s="9" t="s">
        <v>775</v>
      </c>
      <c r="F71" s="9" t="s">
        <v>775</v>
      </c>
      <c r="G71" s="9" t="s">
        <v>775</v>
      </c>
      <c r="H71" s="486"/>
      <c r="I71" s="487"/>
      <c r="J71" s="488"/>
      <c r="K71" s="487"/>
    </row>
    <row r="72" spans="1:12" customFormat="1">
      <c r="A72" s="108" t="s">
        <v>764</v>
      </c>
      <c r="B72" s="470" t="s">
        <v>765</v>
      </c>
      <c r="C72" s="108" t="s">
        <v>46</v>
      </c>
      <c r="D72" s="120"/>
      <c r="E72" s="9" t="s">
        <v>775</v>
      </c>
      <c r="F72" s="9" t="s">
        <v>775</v>
      </c>
      <c r="G72" s="9" t="s">
        <v>775</v>
      </c>
      <c r="K72" s="494"/>
    </row>
    <row r="73" spans="1:12">
      <c r="A73" s="108" t="s">
        <v>766</v>
      </c>
      <c r="B73" s="470" t="s">
        <v>163</v>
      </c>
      <c r="C73" s="108" t="s">
        <v>164</v>
      </c>
      <c r="D73" s="120"/>
      <c r="E73" s="663" t="s">
        <v>775</v>
      </c>
      <c r="F73" s="663" t="s">
        <v>775</v>
      </c>
      <c r="G73" s="663" t="s">
        <v>775</v>
      </c>
      <c r="J73" s="488"/>
      <c r="K73" s="485"/>
    </row>
    <row r="74" spans="1:12">
      <c r="B74" s="489"/>
      <c r="K74" s="492"/>
    </row>
    <row r="75" spans="1:12">
      <c r="B75" s="489"/>
      <c r="K75" s="492"/>
    </row>
    <row r="76" spans="1:12">
      <c r="B76" s="489"/>
      <c r="K76" s="492"/>
    </row>
    <row r="77" spans="1:12"/>
    <row r="78" spans="1:12">
      <c r="B78" s="134" t="str">
        <f>Разходи!A91</f>
        <v>Финансов директор:</v>
      </c>
      <c r="G78" s="490" t="str">
        <f>Разходи!E91</f>
        <v>Изп. директор:</v>
      </c>
      <c r="I78" s="202"/>
      <c r="J78" s="202"/>
    </row>
    <row r="79" spans="1:12">
      <c r="C79" s="491" t="str">
        <f>Разходи!$B$93</f>
        <v>/ Даниел Бойчев /</v>
      </c>
      <c r="G79" s="202"/>
      <c r="H79" s="202" t="str">
        <f>Разходи!$F$93</f>
        <v>/ Л.Спасов /</v>
      </c>
      <c r="I79" s="202"/>
      <c r="J79" s="202"/>
    </row>
    <row r="80" spans="1:12"/>
  </sheetData>
  <mergeCells count="11">
    <mergeCell ref="D4:K4"/>
    <mergeCell ref="B12:K12"/>
    <mergeCell ref="B1:I1"/>
    <mergeCell ref="B2:I2"/>
    <mergeCell ref="D51:K51"/>
    <mergeCell ref="I14:K14"/>
    <mergeCell ref="D14:H14"/>
    <mergeCell ref="I28:I33"/>
    <mergeCell ref="J28:J33"/>
    <mergeCell ref="K28:K33"/>
    <mergeCell ref="B49:K49"/>
  </mergeCells>
  <phoneticPr fontId="29" type="noConversion"/>
  <printOptions horizontalCentered="1"/>
  <pageMargins left="0.90551181102362199" right="0.118110236220472" top="0.55118110236220497" bottom="0.15748031496063" header="0.118110236220472" footer="0.118110236220472"/>
  <pageSetup paperSize="9" scale="80" orientation="portrait" blackAndWhite="1" horizontalDpi="300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Zeros="0" workbookViewId="0">
      <selection activeCell="F22" sqref="F22"/>
    </sheetView>
  </sheetViews>
  <sheetFormatPr defaultColWidth="0" defaultRowHeight="12.75" customHeight="1" zeroHeight="1"/>
  <cols>
    <col min="1" max="1" width="3.5703125" style="104" customWidth="1"/>
    <col min="2" max="2" width="28.5703125" style="104" customWidth="1"/>
    <col min="3" max="3" width="7.85546875" style="104" customWidth="1"/>
    <col min="4" max="10" width="9.5703125" style="104" customWidth="1"/>
    <col min="11" max="12" width="8.5703125" style="104" customWidth="1"/>
    <col min="13" max="13" width="8.85546875" style="104" customWidth="1"/>
    <col min="14" max="16384" width="8.85546875" style="104" hidden="1"/>
  </cols>
  <sheetData>
    <row r="1" spans="1:12" ht="12.75" customHeight="1">
      <c r="A1" s="103">
        <v>2</v>
      </c>
      <c r="B1" s="839" t="s">
        <v>695</v>
      </c>
      <c r="C1" s="839"/>
      <c r="D1" s="839"/>
      <c r="E1" s="839"/>
      <c r="F1" s="839"/>
      <c r="G1" s="839"/>
      <c r="H1" s="839"/>
      <c r="I1" s="839"/>
      <c r="J1" s="839"/>
      <c r="K1" s="105"/>
      <c r="L1" s="134" t="s">
        <v>696</v>
      </c>
    </row>
    <row r="2" spans="1:12" ht="12.75" customHeight="1">
      <c r="B2" s="839" t="str">
        <f>'ТИП-ПРОИЗ'!B3</f>
        <v>ТЕЦ "Бобов дол" АД</v>
      </c>
      <c r="C2" s="839"/>
      <c r="D2" s="839"/>
      <c r="E2" s="839"/>
      <c r="F2" s="839"/>
      <c r="G2" s="839"/>
      <c r="H2" s="839"/>
      <c r="I2" s="839"/>
      <c r="J2" s="839"/>
      <c r="K2" s="105"/>
      <c r="L2" s="105"/>
    </row>
    <row r="3" spans="1:12" ht="12.75" customHeigh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2.75" customHeight="1">
      <c r="B4" s="757" t="s">
        <v>565</v>
      </c>
      <c r="C4" s="757"/>
      <c r="D4" s="757"/>
      <c r="E4" s="757"/>
      <c r="F4" s="757"/>
      <c r="G4" s="757"/>
      <c r="H4" s="757"/>
      <c r="I4" s="757"/>
      <c r="J4" s="757"/>
      <c r="K4" s="105"/>
      <c r="L4" s="105"/>
    </row>
    <row r="5" spans="1:12"/>
    <row r="6" spans="1:12">
      <c r="A6" s="840">
        <f>'ТИП-ПРОИЗ'!$B$5</f>
        <v>7.2023000000000001</v>
      </c>
      <c r="B6" s="840"/>
      <c r="C6" s="840"/>
      <c r="D6" s="838" t="s">
        <v>382</v>
      </c>
      <c r="E6" s="838"/>
      <c r="F6" s="838"/>
      <c r="G6" s="838"/>
      <c r="H6" s="838"/>
      <c r="I6" s="838"/>
      <c r="J6" s="838"/>
      <c r="K6" s="838"/>
      <c r="L6" s="838"/>
    </row>
    <row r="7" spans="1:12">
      <c r="A7" s="142">
        <v>1</v>
      </c>
      <c r="B7" s="143" t="s">
        <v>254</v>
      </c>
      <c r="C7" s="144" t="s">
        <v>380</v>
      </c>
      <c r="D7" s="103" t="s">
        <v>152</v>
      </c>
      <c r="E7" s="142" t="s">
        <v>165</v>
      </c>
      <c r="F7" s="142" t="s">
        <v>166</v>
      </c>
      <c r="G7" s="142" t="s">
        <v>167</v>
      </c>
      <c r="H7" s="142" t="s">
        <v>209</v>
      </c>
      <c r="I7" s="142" t="s">
        <v>210</v>
      </c>
      <c r="J7" s="142" t="s">
        <v>211</v>
      </c>
      <c r="K7" s="142" t="s">
        <v>381</v>
      </c>
      <c r="L7" s="142" t="s">
        <v>575</v>
      </c>
    </row>
    <row r="8" spans="1:12">
      <c r="A8" s="145" t="s">
        <v>255</v>
      </c>
      <c r="B8" s="146">
        <f>'ТИП-ПРОИЗ'!E6</f>
        <v>2022.0000000000039</v>
      </c>
      <c r="C8" s="145" t="s">
        <v>379</v>
      </c>
      <c r="D8" s="147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5" t="s">
        <v>256</v>
      </c>
      <c r="B9" s="148" t="s">
        <v>313</v>
      </c>
      <c r="C9" s="145" t="s">
        <v>240</v>
      </c>
      <c r="D9" s="147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5" t="s">
        <v>257</v>
      </c>
      <c r="B10" s="149" t="s">
        <v>378</v>
      </c>
      <c r="C10" s="145" t="s">
        <v>7</v>
      </c>
      <c r="D10" s="150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7">
        <f>'ТИП-ПРОИЗ'!E6</f>
        <v>2022.0000000000039</v>
      </c>
      <c r="B12" s="837"/>
      <c r="C12" s="837"/>
      <c r="D12" s="838" t="s">
        <v>685</v>
      </c>
      <c r="E12" s="838"/>
      <c r="F12" s="838"/>
      <c r="G12" s="838"/>
      <c r="H12" s="838"/>
      <c r="I12" s="838"/>
      <c r="J12" s="838"/>
      <c r="K12" s="838"/>
      <c r="L12" s="838"/>
    </row>
    <row r="13" spans="1:12">
      <c r="A13" s="142">
        <v>1</v>
      </c>
      <c r="B13" s="143" t="s">
        <v>254</v>
      </c>
      <c r="C13" s="144" t="s">
        <v>380</v>
      </c>
      <c r="D13" s="103" t="s">
        <v>152</v>
      </c>
      <c r="E13" s="142" t="s">
        <v>165</v>
      </c>
      <c r="F13" s="142" t="s">
        <v>166</v>
      </c>
      <c r="G13" s="142" t="s">
        <v>167</v>
      </c>
      <c r="H13" s="142" t="s">
        <v>209</v>
      </c>
      <c r="I13" s="142" t="s">
        <v>210</v>
      </c>
      <c r="J13" s="142" t="s">
        <v>211</v>
      </c>
      <c r="K13" s="142" t="s">
        <v>381</v>
      </c>
      <c r="L13" s="142" t="s">
        <v>575</v>
      </c>
    </row>
    <row r="14" spans="1:12">
      <c r="A14" s="145" t="s">
        <v>255</v>
      </c>
      <c r="B14" s="148" t="s">
        <v>686</v>
      </c>
      <c r="C14" s="145" t="s">
        <v>687</v>
      </c>
      <c r="D14" s="500"/>
      <c r="E14" s="43"/>
      <c r="F14" s="43"/>
      <c r="G14" s="43"/>
      <c r="H14" s="43"/>
      <c r="I14" s="43"/>
      <c r="J14" s="43"/>
      <c r="K14" s="43"/>
      <c r="L14" s="43"/>
    </row>
    <row r="15" spans="1:12">
      <c r="A15" s="145" t="s">
        <v>256</v>
      </c>
      <c r="B15" s="148" t="s">
        <v>688</v>
      </c>
      <c r="C15" s="145" t="s">
        <v>70</v>
      </c>
      <c r="D15" s="147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5" t="s">
        <v>257</v>
      </c>
      <c r="B16" s="149" t="s">
        <v>243</v>
      </c>
      <c r="C16" s="145" t="s">
        <v>7</v>
      </c>
      <c r="D16" s="150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9" t="s">
        <v>566</v>
      </c>
      <c r="C18" s="839"/>
      <c r="D18" s="839"/>
      <c r="E18" s="839"/>
      <c r="F18" s="839"/>
      <c r="G18" s="839"/>
      <c r="H18" s="839"/>
      <c r="I18" s="839"/>
      <c r="J18" s="839"/>
      <c r="K18" s="502"/>
      <c r="L18" s="502"/>
    </row>
    <row r="19" spans="1:12"/>
    <row r="20" spans="1:12">
      <c r="A20" s="840">
        <f>'ТИП-ПРОИЗ'!$B$5</f>
        <v>7.2023000000000001</v>
      </c>
      <c r="B20" s="840"/>
      <c r="C20" s="840"/>
      <c r="D20" s="838" t="s">
        <v>561</v>
      </c>
      <c r="E20" s="838"/>
      <c r="F20" s="838"/>
      <c r="G20" s="838"/>
      <c r="H20" s="838"/>
      <c r="I20" s="838"/>
      <c r="J20" s="838"/>
      <c r="K20" s="838"/>
      <c r="L20" s="838"/>
    </row>
    <row r="21" spans="1:12">
      <c r="A21" s="142">
        <v>2</v>
      </c>
      <c r="B21" s="143" t="s">
        <v>574</v>
      </c>
      <c r="C21" s="144" t="s">
        <v>380</v>
      </c>
      <c r="D21" s="103" t="s">
        <v>152</v>
      </c>
      <c r="E21" s="142" t="s">
        <v>567</v>
      </c>
      <c r="F21" s="142" t="s">
        <v>568</v>
      </c>
      <c r="G21" s="142" t="s">
        <v>569</v>
      </c>
      <c r="H21" s="142" t="s">
        <v>570</v>
      </c>
      <c r="I21" s="142" t="s">
        <v>571</v>
      </c>
      <c r="J21" s="142" t="s">
        <v>572</v>
      </c>
      <c r="K21" s="142" t="s">
        <v>573</v>
      </c>
      <c r="L21" s="142" t="s">
        <v>576</v>
      </c>
    </row>
    <row r="22" spans="1:12">
      <c r="A22" s="145" t="s">
        <v>271</v>
      </c>
      <c r="B22" s="146">
        <f>B8</f>
        <v>2022.0000000000039</v>
      </c>
      <c r="C22" s="145" t="s">
        <v>379</v>
      </c>
      <c r="D22" s="147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5" t="s">
        <v>272</v>
      </c>
      <c r="B23" s="151" t="s">
        <v>562</v>
      </c>
      <c r="C23" s="145" t="s">
        <v>162</v>
      </c>
      <c r="D23" s="147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5" t="s">
        <v>275</v>
      </c>
      <c r="B24" s="151" t="s">
        <v>563</v>
      </c>
      <c r="C24" s="145" t="s">
        <v>564</v>
      </c>
      <c r="D24" s="147"/>
      <c r="E24" s="55"/>
      <c r="F24" s="55"/>
      <c r="G24" s="55"/>
      <c r="H24" s="55"/>
      <c r="I24" s="55"/>
      <c r="J24" s="55"/>
      <c r="K24" s="55"/>
      <c r="L24" s="55"/>
    </row>
    <row r="25" spans="1:12">
      <c r="A25" s="145" t="s">
        <v>273</v>
      </c>
      <c r="B25" s="148" t="s">
        <v>313</v>
      </c>
      <c r="C25" s="145" t="s">
        <v>240</v>
      </c>
      <c r="D25" s="147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5" t="s">
        <v>274</v>
      </c>
      <c r="B26" s="149" t="s">
        <v>378</v>
      </c>
      <c r="C26" s="145" t="s">
        <v>7</v>
      </c>
      <c r="D26" s="150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7">
        <f>A12</f>
        <v>2022.0000000000039</v>
      </c>
      <c r="B28" s="837"/>
      <c r="C28" s="837"/>
      <c r="D28" s="838" t="s">
        <v>689</v>
      </c>
      <c r="E28" s="838"/>
      <c r="F28" s="838"/>
      <c r="G28" s="838"/>
      <c r="H28" s="838"/>
      <c r="I28" s="838"/>
      <c r="J28" s="838"/>
      <c r="K28" s="838"/>
      <c r="L28" s="838"/>
    </row>
    <row r="29" spans="1:12">
      <c r="A29" s="142">
        <v>2</v>
      </c>
      <c r="B29" s="143" t="s">
        <v>574</v>
      </c>
      <c r="C29" s="144" t="s">
        <v>380</v>
      </c>
      <c r="D29" s="103" t="s">
        <v>152</v>
      </c>
      <c r="E29" s="142" t="s">
        <v>567</v>
      </c>
      <c r="F29" s="142" t="s">
        <v>568</v>
      </c>
      <c r="G29" s="142" t="s">
        <v>569</v>
      </c>
      <c r="H29" s="142" t="s">
        <v>570</v>
      </c>
      <c r="I29" s="142" t="s">
        <v>571</v>
      </c>
      <c r="J29" s="142" t="s">
        <v>572</v>
      </c>
      <c r="K29" s="142" t="s">
        <v>573</v>
      </c>
      <c r="L29" s="142" t="s">
        <v>576</v>
      </c>
    </row>
    <row r="30" spans="1:12">
      <c r="A30" s="145" t="s">
        <v>271</v>
      </c>
      <c r="B30" s="148" t="s">
        <v>686</v>
      </c>
      <c r="C30" s="145" t="s">
        <v>687</v>
      </c>
      <c r="D30" s="500"/>
      <c r="E30" s="43"/>
      <c r="F30" s="43"/>
      <c r="G30" s="43"/>
      <c r="H30" s="43"/>
      <c r="I30" s="43"/>
      <c r="J30" s="43"/>
      <c r="K30" s="43"/>
      <c r="L30" s="43"/>
    </row>
    <row r="31" spans="1:12">
      <c r="A31" s="145" t="s">
        <v>272</v>
      </c>
      <c r="B31" s="151" t="s">
        <v>692</v>
      </c>
      <c r="C31" s="145" t="s">
        <v>23</v>
      </c>
      <c r="D31" s="147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5" t="s">
        <v>275</v>
      </c>
      <c r="B32" s="151" t="s">
        <v>693</v>
      </c>
      <c r="C32" s="145" t="s">
        <v>162</v>
      </c>
      <c r="D32" s="147">
        <f>IF(D30=0,0,D31/D30)</f>
        <v>0</v>
      </c>
      <c r="E32" s="147">
        <f t="shared" ref="E32:L32" si="0">IF(E30=0,0,E31/E30)</f>
        <v>0</v>
      </c>
      <c r="F32" s="147">
        <f t="shared" si="0"/>
        <v>0</v>
      </c>
      <c r="G32" s="147">
        <f t="shared" si="0"/>
        <v>0</v>
      </c>
      <c r="H32" s="147">
        <f t="shared" si="0"/>
        <v>0</v>
      </c>
      <c r="I32" s="147">
        <f t="shared" si="0"/>
        <v>0</v>
      </c>
      <c r="J32" s="147">
        <f t="shared" si="0"/>
        <v>0</v>
      </c>
      <c r="K32" s="147">
        <f t="shared" si="0"/>
        <v>0</v>
      </c>
      <c r="L32" s="147">
        <f t="shared" si="0"/>
        <v>0</v>
      </c>
    </row>
    <row r="33" spans="1:12">
      <c r="A33" s="145" t="s">
        <v>273</v>
      </c>
      <c r="B33" s="151" t="s">
        <v>691</v>
      </c>
      <c r="C33" s="145" t="s">
        <v>564</v>
      </c>
      <c r="D33" s="147"/>
      <c r="E33" s="55"/>
      <c r="F33" s="55"/>
      <c r="G33" s="55"/>
      <c r="H33" s="55"/>
      <c r="I33" s="55"/>
      <c r="J33" s="55"/>
      <c r="K33" s="55"/>
      <c r="L33" s="55"/>
    </row>
    <row r="34" spans="1:12">
      <c r="A34" s="145" t="s">
        <v>274</v>
      </c>
      <c r="B34" s="148" t="s">
        <v>688</v>
      </c>
      <c r="C34" s="145" t="s">
        <v>70</v>
      </c>
      <c r="D34" s="147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5" t="s">
        <v>690</v>
      </c>
      <c r="B35" s="149" t="s">
        <v>243</v>
      </c>
      <c r="C35" s="145" t="s">
        <v>7</v>
      </c>
      <c r="D35" s="150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9" t="s">
        <v>694</v>
      </c>
      <c r="C37" s="145" t="s">
        <v>7</v>
      </c>
      <c r="D37" s="150">
        <f>IF(SUM(D15,D34)=0,0,SUM(D15*D16,D34*D35)/SUM(D15,D34))</f>
        <v>0</v>
      </c>
      <c r="E37" s="501" t="s">
        <v>775</v>
      </c>
      <c r="F37" s="493" t="str">
        <f>'ТИП-ПРОИЗ'!E57</f>
        <v>xxx</v>
      </c>
    </row>
    <row r="38" spans="1:12"/>
    <row r="39" spans="1:12"/>
    <row r="40" spans="1:12">
      <c r="B40" s="134"/>
      <c r="G40" s="135"/>
      <c r="I40" s="136"/>
      <c r="J40" s="136"/>
    </row>
    <row r="41" spans="1:12">
      <c r="A41" s="133"/>
      <c r="C41" s="137"/>
      <c r="G41" s="136"/>
      <c r="H41" s="138"/>
      <c r="I41" s="138"/>
      <c r="J41" s="138"/>
    </row>
    <row r="42" spans="1:12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honeticPr fontId="90" type="noConversion"/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2023-03-28T06:32:07Z</cp:lastPrinted>
  <dcterms:created xsi:type="dcterms:W3CDTF">2002-07-02T13:08:08Z</dcterms:created>
  <dcterms:modified xsi:type="dcterms:W3CDTF">2023-03-28T06:32:54Z</dcterms:modified>
</cp:coreProperties>
</file>